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U:\P(D)\IS System Revamp\IS - Excel Returns Workstream\Return UAT\Return UAT_Quarterly Return\Return UAT - Quarterly Return Q12026\Cleaned\Macro free\"/>
    </mc:Choice>
  </mc:AlternateContent>
  <xr:revisionPtr revIDLastSave="0" documentId="13_ncr:1_{0C562BBE-3A92-4081-A0E6-E11CA09F850C}" xr6:coauthVersionLast="47" xr6:coauthVersionMax="47" xr10:uidLastSave="{00000000-0000-0000-0000-000000000000}"/>
  <bookViews>
    <workbookView xWindow="-120" yWindow="-120" windowWidth="29040" windowHeight="15720" firstSheet="21" activeTab="29" xr2:uid="{A9F5EE0D-CBA6-443D-93A4-7D04DD3BEA33}"/>
  </bookViews>
  <sheets>
    <sheet name="Cover Page" sheetId="2" state="hidden" r:id="rId1"/>
    <sheet name="Financial Position&gt;&gt;" sheetId="12" r:id="rId2"/>
    <sheet name="F.1 EBS" sheetId="13" r:id="rId3"/>
    <sheet name="F.1A Commentary on EBS" sheetId="14" r:id="rId4"/>
    <sheet name="F.2 EBS by LT Portfolios" sheetId="15" r:id="rId5"/>
    <sheet name="F.A.1 Property" sheetId="16" r:id="rId6"/>
    <sheet name="F.A.2 Equity" sheetId="17" r:id="rId7"/>
    <sheet name="F.A.3 Fixed income" sheetId="18" r:id="rId8"/>
    <sheet name="F.A.4 Derivatives" sheetId="19" r:id="rId9"/>
    <sheet name="F.A.5 Cash and Deposits" sheetId="20" r:id="rId10"/>
    <sheet name="F.A.6 Port Inv" sheetId="21" r:id="rId11"/>
    <sheet name="F.A.6A Port Inv of Port Inv" sheetId="22" r:id="rId12"/>
    <sheet name="F.LT.1.1 LT CE Summary" sheetId="23" r:id="rId13"/>
    <sheet name="F.LT.1.2 LT CE Supp" sheetId="24" r:id="rId14"/>
    <sheet name="F.LT.3 TVOG" sheetId="25" r:id="rId15"/>
    <sheet name="F.LT.4_ClaimLiab_LT_A&amp;H" sheetId="26" r:id="rId16"/>
    <sheet name="F.LT.5_PL_LT_A&amp;H" sheetId="27" r:id="rId17"/>
    <sheet name="F.LT.5A_PL_Recog_LT_A&amp;H" sheetId="28" r:id="rId18"/>
    <sheet name="F.LT.5B_PL_notRecog_LT_A&amp;H" sheetId="29" r:id="rId19"/>
    <sheet name="F.G.1_ClaimLiab" sheetId="30" r:id="rId20"/>
    <sheet name="F.G.2_PL" sheetId="31" r:id="rId21"/>
    <sheet name="F.G.2A_PL_Recog" sheetId="32" r:id="rId22"/>
    <sheet name="F.G.2B_PL_notRecog" sheetId="33" r:id="rId23"/>
    <sheet name="Capital Adequacy&gt;&gt;" sheetId="34" r:id="rId24"/>
    <sheet name="CA.1.Q CA Summary" sheetId="35" r:id="rId25"/>
    <sheet name="CA.1A Commentary on CA" sheetId="36" r:id="rId26"/>
    <sheet name="CA.R.1 CB composition" sheetId="37" r:id="rId27"/>
    <sheet name="CA.R.2 Features of instruments" sheetId="38" r:id="rId28"/>
    <sheet name="CA.P.1.Q PCA Summary NetFDB" sheetId="39" r:id="rId29"/>
    <sheet name="CA.P.4.Q Correlation Matrices" sheetId="40" r:id="rId30"/>
    <sheet name="DropDownList" sheetId="11" state="hidden" r:id="rId31"/>
  </sheets>
  <definedNames>
    <definedName name="BUSINESS_TYPE_COLUMNS">#REF!</definedName>
    <definedName name="BUSS_TYPE_COLUMNS">#REF!</definedName>
    <definedName name="BUSS_TYPE_LISTS">#REF!</definedName>
    <definedName name="CA.R.2_End_Column_0" localSheetId="27">'CA.R.2 Features of instruments'!$T$7</definedName>
    <definedName name="CA.R.2_Features_of_instruments_SUM" localSheetId="27">'CA.R.2 Features of instruments'!$E$15:$T$15,'CA.R.2 Features of instruments'!$E$17:$T$17</definedName>
    <definedName name="CA.R.2_Features_of_instruments_SUM">'CA.R.2 Features of instruments'!$E$15:$T$15,'CA.R.2 Features of instruments'!$E$17:$T$17,'CA.R.2 Features of instruments'!$E$21:$T$21</definedName>
    <definedName name="CA.R.2_Start_Column_0" localSheetId="27">'CA.R.2 Features of instruments'!$E$7</definedName>
    <definedName name="CHECKSUM_F.2" localSheetId="4">'F.2 EBS by LT Portfolios'!$E$16:$P$19,'F.2 EBS by LT Portfolios'!$E$21:$P$24,'F.2 EBS by LT Portfolios'!$E$26:$P$63</definedName>
    <definedName name="checksum_F.LT.3" localSheetId="14">'F.LT.3 TVOG'!$F$10:$I$26</definedName>
    <definedName name="checksum_F.LT.3">'F.LT.3 TVOG'!$F$10:$I$26</definedName>
    <definedName name="DEV_MODE">#REF!</definedName>
    <definedName name="F.2_End_Column_0" localSheetId="4">'F.2 EBS by LT Portfolios'!$O$10</definedName>
    <definedName name="F.2_Start_Column_0" localSheetId="4">'F.2 EBS by LT Portfolios'!$E$10</definedName>
    <definedName name="F.A.4_Derivatives_checksum" localSheetId="8">'F.A.4 Derivatives'!$E$11:$Q$61,'F.A.4 Derivatives'!$J$65:$M$69,'F.A.4 Derivatives'!$Q$65:$Q$69,'F.A.4 Derivatives'!$M$69,'F.A.4 Derivatives'!$M$71</definedName>
    <definedName name="F.A.4_Derivatives_checksum">'F.A.4 Derivatives'!$E$11:$Q$60,'F.A.4 Derivatives'!$J$64:$M$68,'F.A.4 Derivatives'!$M$69,'F.A.4 Derivatives'!$M$70</definedName>
    <definedName name="F.A.4_End_Row_0" localSheetId="8">'F.A.4 Derivatives'!$B$61</definedName>
    <definedName name="F.A.4_End_Row_1" localSheetId="8">'F.A.4 Derivatives'!$B$70</definedName>
    <definedName name="F.A.4_Start_Row_0" localSheetId="8">'F.A.4 Derivatives'!$B$11</definedName>
    <definedName name="F.A.4_Start_Row_1" localSheetId="8">'F.A.4 Derivatives'!$B$65</definedName>
    <definedName name="F.A.6_End_Row_0" localSheetId="10">'F.A.6 Port Inv'!$B$28</definedName>
    <definedName name="F.A.6_Port_Inv_sum" localSheetId="10">'F.A.6 Port Inv'!$B$18:$B$28,'F.A.6 Port Inv'!$J$18:$J$28,'F.A.6 Port Inv'!$K$18:$K$29,'F.A.6 Port Inv'!$L$18:$L$28,'F.A.6 Port Inv'!$N$18:$N$29,'F.A.6 Port Inv'!$P$18:$AG$29</definedName>
    <definedName name="F.A.6_Port_Inv_sum">'F.A.6 Port Inv'!$B$18:$B$28,'F.A.6 Port Inv'!$J$18:$J$28,'F.A.6 Port Inv'!$K$18:$K$29,'F.A.6 Port Inv'!$L$18:$L$28,'F.A.6 Port Inv'!$N$18:$N$29,'F.A.6 Port Inv'!$P$18:$AG$29</definedName>
    <definedName name="F.A.6_Start_Row_0" localSheetId="10">'F.A.6 Port Inv'!$B$18</definedName>
    <definedName name="F.A.6A_End_Row_0" localSheetId="11">'F.A.6A Port Inv of Port Inv'!$B$23</definedName>
    <definedName name="F.A.6A_Port_Inv_of_Port_Inv_SUM" localSheetId="11">'F.A.6A Port Inv of Port Inv'!$B$18:$B$22,'F.A.6A Port Inv of Port Inv'!$G$18:$AB$24</definedName>
    <definedName name="F.A.6A_Port_Inv_of_Port_Inv_SUM">'F.A.6A Port Inv of Port Inv'!$B$18:$B$22,'F.A.6A Port Inv of Port Inv'!$B$18:$AB$25</definedName>
    <definedName name="F.A.6A_Start_Row_0" localSheetId="11">'F.A.6A Port Inv of Port Inv'!$B$18</definedName>
    <definedName name="F.LT.3_End_Row_0" localSheetId="14">'F.LT.3 TVOG'!$B$25</definedName>
    <definedName name="F.LT.3_Start_Row_0" localSheetId="14">'F.LT.3 TVOG'!$B$10</definedName>
    <definedName name="FinancialMonth">#REF!</definedName>
    <definedName name="FinancialYear">#REF!</definedName>
    <definedName name="FORMULA_COLOR">#REF!</definedName>
    <definedName name="FORMULA_COLOR_SAMPLE">#REF!</definedName>
    <definedName name="INSURANCE_HEAD">#REF!</definedName>
    <definedName name="_xlnm.Print_Area" localSheetId="19">'F.G.1_ClaimLiab'!$B$1:$AI$164</definedName>
    <definedName name="_xlnm.Print_Area" localSheetId="20">'F.G.2_PL'!$B$1:$H$149</definedName>
    <definedName name="QDAP_Full_Columns">#REF!</definedName>
    <definedName name="QDAP_ON_OFF">#REF!</definedName>
    <definedName name="QDAP_WORKSHEETS">#REF!</definedName>
    <definedName name="ReportMonth">#REF!</definedName>
    <definedName name="ReportYearEndDate">#REF!</definedName>
    <definedName name="RULE_DATE_O18" localSheetId="11">'F.A.6A Port Inv of Port Inv'!$O$18:$O$24</definedName>
    <definedName name="RULE_DATE_O18">'F.A.6A Port Inv of Port Inv'!$O$18:$O$24</definedName>
    <definedName name="RULE_DATE_S18" localSheetId="10">'F.A.6 Port Inv'!$S$18:$S$29</definedName>
    <definedName name="RULE_DATE_S18">'F.A.6 Port Inv'!$S$18:$S$29</definedName>
    <definedName name="RULE_DATE_T18" localSheetId="10">'F.A.6 Port Inv'!$T$18:$T$29</definedName>
    <definedName name="RULE_DATE_T18">'F.A.6 Port Inv'!$T$18:$T$29</definedName>
    <definedName name="RULE_FA4_G7576">'F.A.4 Derivatives'!$G$75:$G$76</definedName>
    <definedName name="RULE_FA4_S1160">'F.A.4 Derivatives'!$S$11:$S$60</definedName>
    <definedName name="RULE_FA4_T6569">'F.A.4 Derivatives'!$T$65:$T$69</definedName>
    <definedName name="RULE_FA4_U6569">'F.A.4 Derivatives'!$U$65:$U$69</definedName>
    <definedName name="RULE_FA6_AE29">'F.A.6 Port Inv'!$AE$29</definedName>
    <definedName name="RULE_FA6_H33">'F.A.6 Port Inv'!$H$33</definedName>
    <definedName name="RULE_FA6_H34">'F.A.6 Port Inv'!$H$34</definedName>
    <definedName name="RULE_FA6_H35">'F.A.6 Port Inv'!$H$35</definedName>
    <definedName name="RULE_FA6_I34">'F.A.6 Port Inv'!$I$34</definedName>
    <definedName name="RULE_FA6_I35">'F.A.6 Port Inv'!$I$35</definedName>
    <definedName name="RULE_FA6_M18M27">'F.A.6 Port Inv'!$M$18:$M$27</definedName>
    <definedName name="RULE_FA6_U29">'F.A.6 Port Inv'!$U$29</definedName>
    <definedName name="RULE_FA6_V29">'F.A.6 Port Inv'!$V$29</definedName>
    <definedName name="RULE_FA6_W29">'F.A.6 Port Inv'!$W$29</definedName>
    <definedName name="RULE_FA6_X29">'F.A.6 Port Inv'!$X$29</definedName>
    <definedName name="RULE_FA6_Y29">'F.A.6 Port Inv'!$Y$29</definedName>
    <definedName name="RULE_FA6A_G28">'F.A.6A Port Inv of Port Inv'!$G$28</definedName>
    <definedName name="RULE_FA6A_G29">'F.A.6A Port Inv of Port Inv'!$G$29</definedName>
    <definedName name="RULE_FA6A_G30">'F.A.6A Port Inv of Port Inv'!$G$30</definedName>
    <definedName name="RULE_FA6A_H29">'F.A.6A Port Inv of Port Inv'!$H$29</definedName>
    <definedName name="RULE_FA6A_H30">'F.A.6A Port Inv of Port Inv'!$H$30</definedName>
    <definedName name="RULE22" localSheetId="8">'F.A.4 Derivatives'!$G$75</definedName>
    <definedName name="RULE22">'F.A.4 Derivatives'!$G$75</definedName>
    <definedName name="RULE23" localSheetId="8">'F.A.4 Derivatives'!$G$76</definedName>
    <definedName name="RULE23">'F.A.4 Derivatives'!$G$76</definedName>
    <definedName name="RULE25" localSheetId="10">'F.A.6 Port Inv'!$H$33</definedName>
    <definedName name="RULE25">'F.A.6 Port Inv'!$H$33</definedName>
    <definedName name="RULE26" localSheetId="11">'F.A.6A Port Inv of Port Inv'!$G$28</definedName>
    <definedName name="RULE26">'F.A.6A Port Inv of Port Inv'!$G$28</definedName>
    <definedName name="RULE274" localSheetId="10">'F.A.6 Port Inv'!$T$29</definedName>
    <definedName name="RULE274">'F.A.6 Port Inv'!$T$29</definedName>
    <definedName name="RULE276" localSheetId="10">'F.A.6 Port Inv'!$W$29</definedName>
    <definedName name="RULE276">'F.A.6 Port Inv'!$W$29</definedName>
    <definedName name="RULE279" localSheetId="10">'F.A.6 Port Inv'!$V$29</definedName>
    <definedName name="RULE279">'F.A.6 Port Inv'!$V$29</definedName>
    <definedName name="RULE283" localSheetId="10">'F.A.6 Port Inv'!$Y$29</definedName>
    <definedName name="RULE283">'F.A.6 Port Inv'!$Y$29</definedName>
    <definedName name="RULE284" localSheetId="10">'F.A.6 Port Inv'!$AE$29</definedName>
    <definedName name="RULE284">'F.A.6 Port Inv'!$AE$29</definedName>
    <definedName name="RULE287" localSheetId="10">'F.A.6 Port Inv'!$U$29</definedName>
    <definedName name="RULE287">'F.A.6 Port Inv'!$U$29</definedName>
    <definedName name="RULE289" localSheetId="10">'F.A.6 Port Inv'!$M$18:$M$27</definedName>
    <definedName name="RULE289">'F.A.6 Port Inv'!$M$18:$M$27</definedName>
    <definedName name="RULE36_source" localSheetId="14">'F.LT.3 TVOG'!$G$29</definedName>
    <definedName name="RULE36_source">'F.LT.3 TVOG'!$G$29</definedName>
    <definedName name="RULE36_target" localSheetId="14">'F.LT.3 TVOG'!$H$29</definedName>
    <definedName name="RULE36_target">'F.LT.3 TVOG'!$H$29</definedName>
    <definedName name="RULE37_source" localSheetId="14">'F.LT.3 TVOG'!$G$30</definedName>
    <definedName name="RULE37_source">'F.LT.3 TVOG'!$G$30</definedName>
    <definedName name="RULE37_Target" localSheetId="14">'F.LT.3 TVOG'!$H$30</definedName>
    <definedName name="RULE37_Target">'F.LT.3 TVOG'!$H$30</definedName>
    <definedName name="RULE7475" localSheetId="8">'F.A.4 Derivatives'!$G$75:$G$76</definedName>
    <definedName name="RULE7475">'F.A.4 Derivatives'!$G$75:$G$76</definedName>
    <definedName name="RULEAE29" localSheetId="10">'F.A.6 Port Inv'!$AE$29</definedName>
    <definedName name="RULEAE29">'F.A.6 Port Inv'!$AE$29</definedName>
    <definedName name="RULEG29" localSheetId="11">'F.A.6A Port Inv of Port Inv'!$G$29</definedName>
    <definedName name="RULEG29">'F.A.6A Port Inv of Port Inv'!$G$29</definedName>
    <definedName name="RULEH29" localSheetId="11">'F.A.6A Port Inv of Port Inv'!$H$29</definedName>
    <definedName name="RULEH29">'F.A.6A Port Inv of Port Inv'!$H$29</definedName>
    <definedName name="RULEH34" localSheetId="10">'F.A.6 Port Inv'!$H$34</definedName>
    <definedName name="RULEH34">'F.A.6 Port Inv'!$H$34</definedName>
    <definedName name="RULEI34" localSheetId="10">'F.A.6 Port Inv'!$I$34</definedName>
    <definedName name="RULEI34">'F.A.6 Port Inv'!$I$34</definedName>
    <definedName name="RULER60">'F.A.4 Derivatives'!$R$11:$R$60</definedName>
    <definedName name="RULES60" localSheetId="8">'F.A.4 Derivatives'!$S$11:$S$60</definedName>
    <definedName name="RULES60">'F.A.4 Derivatives'!$S$11:$S$60</definedName>
    <definedName name="RULEX29" localSheetId="10">'F.A.6 Port Inv'!$X$29</definedName>
    <definedName name="RULEX29">'F.A.6 Port Inv'!$X$29</definedName>
    <definedName name="RULEY29" localSheetId="10">'F.A.6 Port Inv'!$Y$29</definedName>
    <definedName name="RULEY29">'F.A.6 Port Inv'!$Y$29</definedName>
    <definedName name="UNLOCK_COLOR">#REF!</definedName>
    <definedName name="UNLOCK_COLOR_SAMPLE">#REF!</definedName>
    <definedName name="UNLOCK_DATECOLOR">#REF!</definedName>
    <definedName name="UNLOCK_DateCOLOR_SAMPLE">#REF!</definedName>
    <definedName name="UNLOCK_TEXT_GREYCOLOR">#REF!</definedName>
    <definedName name="UNLOCK_TEXTCOLOR">#REF!</definedName>
    <definedName name="UNLOCK_TextCOLOR_SAMPLE">#REF!</definedName>
    <definedName name="UNLOCK_TITLE_COLOR">#REF!</definedName>
    <definedName name="UNLOCK_TITLE_TEXTCOLOR">#REF!</definedName>
    <definedName name="VALIDATION_RULE_FORM_EMPTY">'F.2 EBS by LT Portfolios'!$E$13:$O$13</definedName>
    <definedName name="ValuationDay">#REF!</definedName>
    <definedName name="ValuationYear">#REF!</definedName>
    <definedName name="year_en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3" i="39" l="1" a="1"/>
  <c r="H13" i="39" s="1"/>
  <c r="H19" i="39" s="1"/>
  <c r="G13" i="39" a="1"/>
  <c r="G13" i="39" s="1"/>
  <c r="G19" i="39" s="1"/>
  <c r="C13" i="39" a="1"/>
  <c r="C13" i="39" s="1"/>
  <c r="C19" i="39" s="1"/>
  <c r="E13" i="39" a="1"/>
  <c r="E13" i="39" s="1"/>
  <c r="E19" i="39" s="1"/>
  <c r="D13" i="39" a="1"/>
  <c r="D13" i="39" s="1"/>
  <c r="D19" i="39" s="1"/>
  <c r="K21" i="39" a="1"/>
  <c r="K21" i="39" s="1"/>
  <c r="K28" i="39" s="1"/>
  <c r="D21" i="39" a="1"/>
  <c r="D21" i="39" s="1"/>
  <c r="D28" i="39" s="1"/>
  <c r="G21" i="39" a="1"/>
  <c r="G21" i="39" s="1"/>
  <c r="G28" i="39" s="1"/>
  <c r="C21" i="39" a="1"/>
  <c r="C21" i="39" s="1"/>
  <c r="C28" i="39" s="1"/>
  <c r="E21" i="39" a="1"/>
  <c r="E21" i="39" s="1"/>
  <c r="E28" i="39" s="1"/>
  <c r="H21" i="39" a="1"/>
  <c r="H21" i="39" s="1"/>
  <c r="H28" i="39" s="1"/>
  <c r="M13" i="39" a="1"/>
  <c r="M13" i="39" s="1"/>
  <c r="P13" i="39" a="1"/>
  <c r="P13" i="39" s="1"/>
  <c r="K13" i="39" a="1"/>
  <c r="K13" i="39" s="1"/>
  <c r="K48" i="39" s="1"/>
  <c r="C40" i="35"/>
  <c r="F40" i="36" s="1"/>
  <c r="I40" i="36" s="1"/>
  <c r="K40" i="36" s="1"/>
  <c r="D58" i="38"/>
  <c r="D57" i="38"/>
  <c r="D56" i="38"/>
  <c r="F48" i="36"/>
  <c r="F43" i="36"/>
  <c r="N57" i="24"/>
  <c r="N53" i="24"/>
  <c r="N52" i="24"/>
  <c r="N51" i="24"/>
  <c r="N50" i="24"/>
  <c r="N49" i="24"/>
  <c r="N48" i="24"/>
  <c r="N44" i="24"/>
  <c r="N43" i="24"/>
  <c r="N42" i="24"/>
  <c r="N40" i="24"/>
  <c r="N36" i="24"/>
  <c r="N35" i="24"/>
  <c r="N34" i="24"/>
  <c r="N33" i="24"/>
  <c r="N32" i="24"/>
  <c r="N31" i="24"/>
  <c r="N30" i="24"/>
  <c r="N22" i="24"/>
  <c r="N21" i="24"/>
  <c r="N20" i="24"/>
  <c r="N19" i="24"/>
  <c r="N18" i="24"/>
  <c r="F66" i="23"/>
  <c r="D66" i="23"/>
  <c r="C66" i="23"/>
  <c r="D65" i="23"/>
  <c r="D64" i="23"/>
  <c r="D63" i="23"/>
  <c r="D62" i="23"/>
  <c r="D61" i="23"/>
  <c r="F31" i="17"/>
  <c r="F17" i="16"/>
  <c r="G10" i="16"/>
  <c r="F10" i="16"/>
  <c r="E10" i="16"/>
  <c r="D10" i="16"/>
  <c r="G9" i="16"/>
  <c r="G8" i="16" s="1"/>
  <c r="G13" i="16" s="1"/>
  <c r="F9" i="16"/>
  <c r="E9" i="16"/>
  <c r="D9" i="16"/>
  <c r="A129" i="14"/>
  <c r="A128" i="14"/>
  <c r="A127" i="14"/>
  <c r="C2" i="40"/>
  <c r="C2" i="39"/>
  <c r="C2" i="38"/>
  <c r="C2" i="37"/>
  <c r="C2" i="36"/>
  <c r="C2" i="35"/>
  <c r="C2" i="33"/>
  <c r="C2" i="32"/>
  <c r="C2" i="31"/>
  <c r="C2" i="30"/>
  <c r="C2" i="29"/>
  <c r="C2" i="28"/>
  <c r="C2" i="27"/>
  <c r="C2" i="26"/>
  <c r="C2" i="25"/>
  <c r="B2" i="24"/>
  <c r="B2" i="23"/>
  <c r="AD23" i="22"/>
  <c r="AD22" i="22"/>
  <c r="AD21" i="22"/>
  <c r="AD20" i="22"/>
  <c r="AD19" i="22"/>
  <c r="AD18" i="22"/>
  <c r="C2" i="22"/>
  <c r="AI28" i="21"/>
  <c r="AI27" i="21"/>
  <c r="AI26" i="21"/>
  <c r="AI25" i="21"/>
  <c r="AI24" i="21"/>
  <c r="AI23" i="21"/>
  <c r="AI22" i="21"/>
  <c r="AI21" i="21"/>
  <c r="AI20" i="21"/>
  <c r="AI19" i="21"/>
  <c r="AI18" i="21"/>
  <c r="C2" i="21"/>
  <c r="C3" i="20"/>
  <c r="C2" i="20"/>
  <c r="C2" i="19"/>
  <c r="C2" i="18"/>
  <c r="B2" i="17"/>
  <c r="B3" i="16"/>
  <c r="B2" i="16"/>
  <c r="D2" i="15"/>
  <c r="B2" i="14"/>
  <c r="B2" i="13"/>
  <c r="AH27" i="21"/>
  <c r="AH26" i="21"/>
  <c r="AH25" i="21"/>
  <c r="AH24" i="21"/>
  <c r="AH23" i="21"/>
  <c r="AH22" i="21"/>
  <c r="AH21" i="21"/>
  <c r="AH20" i="21"/>
  <c r="AH19" i="21"/>
  <c r="AH18" i="21"/>
  <c r="AC22" i="22"/>
  <c r="AC21" i="22"/>
  <c r="AC20" i="22"/>
  <c r="AC19" i="22"/>
  <c r="AC18" i="22"/>
  <c r="C76" i="39"/>
  <c r="C75" i="39"/>
  <c r="C71" i="39"/>
  <c r="P68" i="39"/>
  <c r="Q60" i="39"/>
  <c r="P60" i="39"/>
  <c r="Q59" i="39"/>
  <c r="P59" i="39"/>
  <c r="Q58" i="39"/>
  <c r="P58" i="39"/>
  <c r="Q57" i="39"/>
  <c r="Q53" i="39"/>
  <c r="P53" i="39"/>
  <c r="Q52" i="39"/>
  <c r="P52" i="39"/>
  <c r="M52" i="39"/>
  <c r="K52" i="39"/>
  <c r="I52" i="39"/>
  <c r="F52" i="39"/>
  <c r="F46" i="39" s="1"/>
  <c r="F58" i="39" s="1"/>
  <c r="Q51" i="39"/>
  <c r="P51" i="39"/>
  <c r="M51" i="39"/>
  <c r="K51" i="39"/>
  <c r="I51" i="39"/>
  <c r="F51" i="39"/>
  <c r="Q50" i="39"/>
  <c r="P50" i="39"/>
  <c r="M50" i="39"/>
  <c r="K50" i="39"/>
  <c r="Q49" i="39"/>
  <c r="P49" i="39"/>
  <c r="M49" i="39"/>
  <c r="F49" i="39"/>
  <c r="Q48" i="39"/>
  <c r="P48" i="39"/>
  <c r="F48" i="39"/>
  <c r="Q47" i="39"/>
  <c r="Q46" i="39"/>
  <c r="P46" i="39"/>
  <c r="Q44" i="39"/>
  <c r="P44" i="39"/>
  <c r="M44" i="39"/>
  <c r="K44" i="39"/>
  <c r="F44" i="39"/>
  <c r="Q42" i="39"/>
  <c r="P42" i="39"/>
  <c r="Q40" i="39"/>
  <c r="P40" i="39"/>
  <c r="N40" i="39"/>
  <c r="N51" i="39" s="1"/>
  <c r="Q38" i="39"/>
  <c r="P38" i="39"/>
  <c r="K38" i="39"/>
  <c r="N38" i="39" s="1"/>
  <c r="Q37" i="39"/>
  <c r="P37" i="39"/>
  <c r="N37" i="39"/>
  <c r="C35" i="35" s="1"/>
  <c r="F35" i="36" s="1"/>
  <c r="I35" i="36" s="1"/>
  <c r="K35" i="36" s="1"/>
  <c r="Q36" i="39"/>
  <c r="P36" i="39"/>
  <c r="K36" i="39"/>
  <c r="N36" i="39" s="1"/>
  <c r="Q35" i="39"/>
  <c r="P35" i="39"/>
  <c r="N35" i="39"/>
  <c r="D34" i="35" s="1"/>
  <c r="G34" i="36" s="1"/>
  <c r="I34" i="36" s="1"/>
  <c r="K34" i="36" s="1"/>
  <c r="Q34" i="39"/>
  <c r="P34" i="39"/>
  <c r="N34" i="39"/>
  <c r="D33" i="35" s="1"/>
  <c r="G33" i="36" s="1"/>
  <c r="I33" i="36" s="1"/>
  <c r="K33" i="36" s="1"/>
  <c r="Q33" i="39"/>
  <c r="P33" i="39"/>
  <c r="N33" i="39"/>
  <c r="D32" i="35" s="1"/>
  <c r="G32" i="36" s="1"/>
  <c r="I32" i="36" s="1"/>
  <c r="K32" i="36" s="1"/>
  <c r="Q32" i="39"/>
  <c r="P32" i="39"/>
  <c r="N32" i="39"/>
  <c r="D31" i="35" s="1"/>
  <c r="G31" i="36" s="1"/>
  <c r="I31" i="36" s="1"/>
  <c r="K31" i="36" s="1"/>
  <c r="Q31" i="39"/>
  <c r="P31" i="39"/>
  <c r="I31" i="39"/>
  <c r="I30" i="39" s="1"/>
  <c r="I50" i="39" s="1"/>
  <c r="F31" i="39"/>
  <c r="F30" i="39" s="1"/>
  <c r="F50" i="39" s="1"/>
  <c r="Q30" i="39"/>
  <c r="P30" i="39"/>
  <c r="Q28" i="39"/>
  <c r="P28" i="39"/>
  <c r="F28" i="39"/>
  <c r="Q27" i="39"/>
  <c r="P27" i="39"/>
  <c r="I27" i="39"/>
  <c r="N27" i="39" s="1"/>
  <c r="Q26" i="39"/>
  <c r="P26" i="39"/>
  <c r="I26" i="39"/>
  <c r="N26" i="39" s="1"/>
  <c r="D27" i="35" s="1"/>
  <c r="G27" i="36" s="1"/>
  <c r="I27" i="36" s="1"/>
  <c r="K27" i="36" s="1"/>
  <c r="Q25" i="39"/>
  <c r="P25" i="39"/>
  <c r="I25" i="39"/>
  <c r="N25" i="39" s="1"/>
  <c r="D26" i="35" s="1"/>
  <c r="G26" i="36" s="1"/>
  <c r="I26" i="36" s="1"/>
  <c r="K26" i="36" s="1"/>
  <c r="Q24" i="39"/>
  <c r="P24" i="39"/>
  <c r="I24" i="39"/>
  <c r="N24" i="39" s="1"/>
  <c r="D25" i="35" s="1"/>
  <c r="G25" i="36" s="1"/>
  <c r="I25" i="36" s="1"/>
  <c r="K25" i="36" s="1"/>
  <c r="Q23" i="39"/>
  <c r="P23" i="39"/>
  <c r="I23" i="39"/>
  <c r="Q22" i="39"/>
  <c r="P22" i="39"/>
  <c r="I22" i="39"/>
  <c r="N22" i="39" s="1"/>
  <c r="D23" i="35" s="1"/>
  <c r="G23" i="36" s="1"/>
  <c r="I23" i="36" s="1"/>
  <c r="K23" i="36" s="1"/>
  <c r="Q21" i="39"/>
  <c r="P21" i="39"/>
  <c r="Q19" i="39"/>
  <c r="P19" i="39"/>
  <c r="F19" i="39"/>
  <c r="Q18" i="39"/>
  <c r="P18" i="39"/>
  <c r="N18" i="39"/>
  <c r="D21" i="35" s="1"/>
  <c r="G21" i="36" s="1"/>
  <c r="I21" i="36" s="1"/>
  <c r="K21" i="36" s="1"/>
  <c r="Q17" i="39"/>
  <c r="P17" i="39"/>
  <c r="I17" i="39"/>
  <c r="N17" i="39" s="1"/>
  <c r="D20" i="35" s="1"/>
  <c r="G20" i="36" s="1"/>
  <c r="I20" i="36" s="1"/>
  <c r="K20" i="36" s="1"/>
  <c r="Q16" i="39"/>
  <c r="P16" i="39"/>
  <c r="I16" i="39"/>
  <c r="N16" i="39" s="1"/>
  <c r="D19" i="35" s="1"/>
  <c r="G19" i="36" s="1"/>
  <c r="I19" i="36" s="1"/>
  <c r="K19" i="36" s="1"/>
  <c r="Q15" i="39"/>
  <c r="P15" i="39"/>
  <c r="I15" i="39"/>
  <c r="Q14" i="39"/>
  <c r="P14" i="39"/>
  <c r="I14" i="39"/>
  <c r="N14" i="39" s="1"/>
  <c r="D17" i="35" s="1"/>
  <c r="G17" i="36" s="1"/>
  <c r="I17" i="36" s="1"/>
  <c r="K17" i="36" s="1"/>
  <c r="Q13" i="39"/>
  <c r="Q7" i="39"/>
  <c r="D78" i="37"/>
  <c r="C69" i="37"/>
  <c r="C68" i="37"/>
  <c r="C67" i="37"/>
  <c r="C66" i="37"/>
  <c r="D54" i="37"/>
  <c r="D46" i="37"/>
  <c r="D40" i="37"/>
  <c r="D20" i="37"/>
  <c r="C49" i="36"/>
  <c r="C39" i="36"/>
  <c r="C42" i="36" s="1"/>
  <c r="C44" i="36" s="1"/>
  <c r="K145" i="33"/>
  <c r="C145" i="33" s="1"/>
  <c r="E145" i="33"/>
  <c r="K144" i="33"/>
  <c r="C144" i="33" s="1"/>
  <c r="E144" i="33"/>
  <c r="K143" i="33"/>
  <c r="C143" i="33" s="1"/>
  <c r="E143" i="33"/>
  <c r="S142" i="33"/>
  <c r="S135" i="33" s="1"/>
  <c r="R142" i="33"/>
  <c r="Q142" i="33"/>
  <c r="Q135" i="33" s="1"/>
  <c r="P142" i="33"/>
  <c r="P135" i="33" s="1"/>
  <c r="O142" i="33"/>
  <c r="O135" i="33" s="1"/>
  <c r="N142" i="33"/>
  <c r="N135" i="33" s="1"/>
  <c r="L142" i="33"/>
  <c r="L135" i="33" s="1"/>
  <c r="J142" i="33"/>
  <c r="J135" i="33" s="1"/>
  <c r="I142" i="33"/>
  <c r="I135" i="33" s="1"/>
  <c r="H142" i="33"/>
  <c r="G142" i="33"/>
  <c r="G135" i="33" s="1"/>
  <c r="K141" i="33"/>
  <c r="C141" i="33" s="1"/>
  <c r="E141" i="33"/>
  <c r="K140" i="33"/>
  <c r="C140" i="33" s="1"/>
  <c r="E140" i="33"/>
  <c r="K139" i="33"/>
  <c r="C139" i="33" s="1"/>
  <c r="E139" i="33"/>
  <c r="K138" i="33"/>
  <c r="C138" i="33" s="1"/>
  <c r="E138" i="33"/>
  <c r="K137" i="33"/>
  <c r="C137" i="33" s="1"/>
  <c r="E137" i="33"/>
  <c r="K136" i="33"/>
  <c r="C136" i="33" s="1"/>
  <c r="E136" i="33"/>
  <c r="R135" i="33"/>
  <c r="H135" i="33"/>
  <c r="K134" i="33"/>
  <c r="C134" i="33" s="1"/>
  <c r="E134" i="33"/>
  <c r="K133" i="33"/>
  <c r="C133" i="33" s="1"/>
  <c r="D133" i="33" s="1"/>
  <c r="E133" i="33"/>
  <c r="K132" i="33"/>
  <c r="C132" i="33" s="1"/>
  <c r="E132" i="33"/>
  <c r="S131" i="33"/>
  <c r="S124" i="33" s="1"/>
  <c r="R131" i="33"/>
  <c r="R124" i="33" s="1"/>
  <c r="Q131" i="33"/>
  <c r="Q124" i="33" s="1"/>
  <c r="P131" i="33"/>
  <c r="P124" i="33" s="1"/>
  <c r="O131" i="33"/>
  <c r="O124" i="33" s="1"/>
  <c r="N131" i="33"/>
  <c r="N124" i="33" s="1"/>
  <c r="L131" i="33"/>
  <c r="L124" i="33" s="1"/>
  <c r="J131" i="33"/>
  <c r="I131" i="33"/>
  <c r="I124" i="33" s="1"/>
  <c r="H131" i="33"/>
  <c r="H124" i="33" s="1"/>
  <c r="G131" i="33"/>
  <c r="G124" i="33" s="1"/>
  <c r="K130" i="33"/>
  <c r="C130" i="33" s="1"/>
  <c r="E130" i="33"/>
  <c r="K129" i="33"/>
  <c r="C129" i="33" s="1"/>
  <c r="E129" i="33"/>
  <c r="K128" i="33"/>
  <c r="C128" i="33" s="1"/>
  <c r="E128" i="33"/>
  <c r="K127" i="33"/>
  <c r="C127" i="33" s="1"/>
  <c r="E127" i="33"/>
  <c r="K126" i="33"/>
  <c r="C126" i="33" s="1"/>
  <c r="E126" i="33"/>
  <c r="K125" i="33"/>
  <c r="C125" i="33" s="1"/>
  <c r="E125" i="33"/>
  <c r="J124" i="33"/>
  <c r="K123" i="33"/>
  <c r="C123" i="33" s="1"/>
  <c r="E123" i="33"/>
  <c r="K122" i="33"/>
  <c r="C122" i="33" s="1"/>
  <c r="E122" i="33"/>
  <c r="K121" i="33"/>
  <c r="C121" i="33" s="1"/>
  <c r="E121" i="33"/>
  <c r="S120" i="33"/>
  <c r="R120" i="33"/>
  <c r="Q120" i="33"/>
  <c r="P120" i="33"/>
  <c r="O120" i="33"/>
  <c r="N120" i="33"/>
  <c r="L120" i="33"/>
  <c r="J120" i="33"/>
  <c r="I120" i="33"/>
  <c r="H120" i="33"/>
  <c r="G120" i="33"/>
  <c r="K119" i="33"/>
  <c r="C119" i="33" s="1"/>
  <c r="E119" i="33"/>
  <c r="K118" i="33"/>
  <c r="C118" i="33" s="1"/>
  <c r="E118" i="33"/>
  <c r="K117" i="33"/>
  <c r="C117" i="33" s="1"/>
  <c r="E117" i="33"/>
  <c r="K116" i="33"/>
  <c r="C116" i="33" s="1"/>
  <c r="E116" i="33"/>
  <c r="K115" i="33"/>
  <c r="C115" i="33" s="1"/>
  <c r="E115" i="33"/>
  <c r="K114" i="33"/>
  <c r="C114" i="33" s="1"/>
  <c r="E114" i="33"/>
  <c r="S113" i="33"/>
  <c r="R113" i="33"/>
  <c r="Q113" i="33"/>
  <c r="Q110" i="33" s="1"/>
  <c r="P113" i="33"/>
  <c r="O113" i="33"/>
  <c r="N113" i="33"/>
  <c r="L113" i="33"/>
  <c r="L110" i="33" s="1"/>
  <c r="J113" i="33"/>
  <c r="I113" i="33"/>
  <c r="H113" i="33"/>
  <c r="G113" i="33"/>
  <c r="K112" i="33"/>
  <c r="E112" i="33"/>
  <c r="C112" i="33"/>
  <c r="K111" i="33"/>
  <c r="C111" i="33" s="1"/>
  <c r="E111" i="33"/>
  <c r="K109" i="33"/>
  <c r="C109" i="33" s="1"/>
  <c r="E109" i="33"/>
  <c r="K108" i="33"/>
  <c r="C108" i="33" s="1"/>
  <c r="E108" i="33"/>
  <c r="K107" i="33"/>
  <c r="C107" i="33" s="1"/>
  <c r="E107" i="33"/>
  <c r="E106" i="33" s="1"/>
  <c r="S106" i="33"/>
  <c r="R106" i="33"/>
  <c r="Q106" i="33"/>
  <c r="P106" i="33"/>
  <c r="O106" i="33"/>
  <c r="N106" i="33"/>
  <c r="L106" i="33"/>
  <c r="J106" i="33"/>
  <c r="I106" i="33"/>
  <c r="H106" i="33"/>
  <c r="G106" i="33"/>
  <c r="K105" i="33"/>
  <c r="C105" i="33" s="1"/>
  <c r="E105" i="33"/>
  <c r="K104" i="33"/>
  <c r="C104" i="33" s="1"/>
  <c r="E104" i="33"/>
  <c r="K103" i="33"/>
  <c r="C103" i="33" s="1"/>
  <c r="E103" i="33"/>
  <c r="K102" i="33"/>
  <c r="C102" i="33" s="1"/>
  <c r="E102" i="33"/>
  <c r="K101" i="33"/>
  <c r="C101" i="33" s="1"/>
  <c r="E101" i="33"/>
  <c r="K100" i="33"/>
  <c r="C100" i="33" s="1"/>
  <c r="E100" i="33"/>
  <c r="S99" i="33"/>
  <c r="R99" i="33"/>
  <c r="R96" i="33" s="1"/>
  <c r="Q99" i="33"/>
  <c r="P99" i="33"/>
  <c r="O99" i="33"/>
  <c r="N99" i="33"/>
  <c r="L99" i="33"/>
  <c r="J99" i="33"/>
  <c r="I99" i="33"/>
  <c r="H99" i="33"/>
  <c r="H96" i="33" s="1"/>
  <c r="G99" i="33"/>
  <c r="K98" i="33"/>
  <c r="C98" i="33" s="1"/>
  <c r="E98" i="33"/>
  <c r="K97" i="33"/>
  <c r="C97" i="33" s="1"/>
  <c r="D97" i="33" s="1"/>
  <c r="E97" i="33"/>
  <c r="K95" i="33"/>
  <c r="C95" i="33" s="1"/>
  <c r="E95" i="33"/>
  <c r="K94" i="33"/>
  <c r="C94" i="33" s="1"/>
  <c r="E94" i="33"/>
  <c r="K93" i="33"/>
  <c r="C93" i="33" s="1"/>
  <c r="E93" i="33"/>
  <c r="S92" i="33"/>
  <c r="S85" i="33" s="1"/>
  <c r="R92" i="33"/>
  <c r="R85" i="33" s="1"/>
  <c r="Q92" i="33"/>
  <c r="Q85" i="33" s="1"/>
  <c r="P92" i="33"/>
  <c r="P85" i="33" s="1"/>
  <c r="O92" i="33"/>
  <c r="O85" i="33" s="1"/>
  <c r="N92" i="33"/>
  <c r="N85" i="33" s="1"/>
  <c r="L92" i="33"/>
  <c r="L85" i="33" s="1"/>
  <c r="J92" i="33"/>
  <c r="J85" i="33" s="1"/>
  <c r="I92" i="33"/>
  <c r="I85" i="33" s="1"/>
  <c r="H92" i="33"/>
  <c r="H85" i="33" s="1"/>
  <c r="G92" i="33"/>
  <c r="K91" i="33"/>
  <c r="C91" i="33" s="1"/>
  <c r="E91" i="33"/>
  <c r="K90" i="33"/>
  <c r="C90" i="33" s="1"/>
  <c r="E90" i="33"/>
  <c r="K89" i="33"/>
  <c r="C89" i="33" s="1"/>
  <c r="E89" i="33"/>
  <c r="K88" i="33"/>
  <c r="C88" i="33" s="1"/>
  <c r="E88" i="33"/>
  <c r="K87" i="33"/>
  <c r="C87" i="33" s="1"/>
  <c r="E87" i="33"/>
  <c r="K86" i="33"/>
  <c r="C86" i="33" s="1"/>
  <c r="E86" i="33"/>
  <c r="G85" i="33"/>
  <c r="K84" i="33"/>
  <c r="C84" i="33" s="1"/>
  <c r="E84" i="33"/>
  <c r="K83" i="33"/>
  <c r="C83" i="33" s="1"/>
  <c r="E83" i="33"/>
  <c r="K82" i="33"/>
  <c r="C82" i="33" s="1"/>
  <c r="E82" i="33"/>
  <c r="S81" i="33"/>
  <c r="S74" i="33" s="1"/>
  <c r="R81" i="33"/>
  <c r="R74" i="33" s="1"/>
  <c r="Q81" i="33"/>
  <c r="Q74" i="33" s="1"/>
  <c r="P81" i="33"/>
  <c r="O81" i="33"/>
  <c r="O74" i="33" s="1"/>
  <c r="N81" i="33"/>
  <c r="N74" i="33" s="1"/>
  <c r="L81" i="33"/>
  <c r="L74" i="33" s="1"/>
  <c r="J81" i="33"/>
  <c r="J74" i="33" s="1"/>
  <c r="I81" i="33"/>
  <c r="I74" i="33" s="1"/>
  <c r="H81" i="33"/>
  <c r="H74" i="33" s="1"/>
  <c r="G81" i="33"/>
  <c r="G74" i="33" s="1"/>
  <c r="K80" i="33"/>
  <c r="C80" i="33" s="1"/>
  <c r="E80" i="33"/>
  <c r="K79" i="33"/>
  <c r="C79" i="33" s="1"/>
  <c r="E79" i="33"/>
  <c r="K78" i="33"/>
  <c r="C78" i="33" s="1"/>
  <c r="E78" i="33"/>
  <c r="K77" i="33"/>
  <c r="C77" i="33" s="1"/>
  <c r="E77" i="33"/>
  <c r="K76" i="33"/>
  <c r="C76" i="33" s="1"/>
  <c r="E76" i="33"/>
  <c r="K75" i="33"/>
  <c r="C75" i="33" s="1"/>
  <c r="E75" i="33"/>
  <c r="P74" i="33"/>
  <c r="K73" i="33"/>
  <c r="C73" i="33" s="1"/>
  <c r="E73" i="33"/>
  <c r="K72" i="33"/>
  <c r="C72" i="33" s="1"/>
  <c r="E72" i="33"/>
  <c r="K71" i="33"/>
  <c r="C71" i="33" s="1"/>
  <c r="E71" i="33"/>
  <c r="S70" i="33"/>
  <c r="R70" i="33"/>
  <c r="Q70" i="33"/>
  <c r="P70" i="33"/>
  <c r="O70" i="33"/>
  <c r="N70" i="33"/>
  <c r="L70" i="33"/>
  <c r="J70" i="33"/>
  <c r="I70" i="33"/>
  <c r="H70" i="33"/>
  <c r="G70" i="33"/>
  <c r="K69" i="33"/>
  <c r="C69" i="33" s="1"/>
  <c r="E69" i="33"/>
  <c r="K68" i="33"/>
  <c r="C68" i="33" s="1"/>
  <c r="E68" i="33"/>
  <c r="K67" i="33"/>
  <c r="C67" i="33" s="1"/>
  <c r="E67" i="33"/>
  <c r="K66" i="33"/>
  <c r="C66" i="33" s="1"/>
  <c r="E66" i="33"/>
  <c r="K65" i="33"/>
  <c r="C65" i="33" s="1"/>
  <c r="E65" i="33"/>
  <c r="K64" i="33"/>
  <c r="C64" i="33" s="1"/>
  <c r="E64" i="33"/>
  <c r="S63" i="33"/>
  <c r="R63" i="33"/>
  <c r="Q63" i="33"/>
  <c r="P63" i="33"/>
  <c r="O63" i="33"/>
  <c r="N63" i="33"/>
  <c r="L63" i="33"/>
  <c r="J63" i="33"/>
  <c r="I63" i="33"/>
  <c r="H63" i="33"/>
  <c r="G63" i="33"/>
  <c r="K62" i="33"/>
  <c r="C62" i="33" s="1"/>
  <c r="E62" i="33"/>
  <c r="K61" i="33"/>
  <c r="C61" i="33" s="1"/>
  <c r="E61" i="33"/>
  <c r="K59" i="33"/>
  <c r="C59" i="33" s="1"/>
  <c r="E59" i="33"/>
  <c r="K58" i="33"/>
  <c r="C58" i="33" s="1"/>
  <c r="E58" i="33"/>
  <c r="K57" i="33"/>
  <c r="C57" i="33" s="1"/>
  <c r="E57" i="33"/>
  <c r="S56" i="33"/>
  <c r="R56" i="33"/>
  <c r="Q56" i="33"/>
  <c r="P56" i="33"/>
  <c r="O56" i="33"/>
  <c r="N56" i="33"/>
  <c r="L56" i="33"/>
  <c r="J56" i="33"/>
  <c r="I56" i="33"/>
  <c r="H56" i="33"/>
  <c r="G56" i="33"/>
  <c r="K55" i="33"/>
  <c r="C55" i="33" s="1"/>
  <c r="D55" i="33" s="1"/>
  <c r="E55" i="33"/>
  <c r="K54" i="33"/>
  <c r="C54" i="33" s="1"/>
  <c r="E54" i="33"/>
  <c r="K53" i="33"/>
  <c r="C53" i="33" s="1"/>
  <c r="E53" i="33"/>
  <c r="K52" i="33"/>
  <c r="C52" i="33" s="1"/>
  <c r="E52" i="33"/>
  <c r="K51" i="33"/>
  <c r="C51" i="33" s="1"/>
  <c r="D51" i="33" s="1"/>
  <c r="E51" i="33"/>
  <c r="K50" i="33"/>
  <c r="C50" i="33" s="1"/>
  <c r="E50" i="33"/>
  <c r="S49" i="33"/>
  <c r="S46" i="33" s="1"/>
  <c r="R49" i="33"/>
  <c r="Q49" i="33"/>
  <c r="P49" i="33"/>
  <c r="O49" i="33"/>
  <c r="N49" i="33"/>
  <c r="L49" i="33"/>
  <c r="J49" i="33"/>
  <c r="I49" i="33"/>
  <c r="H49" i="33"/>
  <c r="G49" i="33"/>
  <c r="K48" i="33"/>
  <c r="C48" i="33" s="1"/>
  <c r="E48" i="33"/>
  <c r="K47" i="33"/>
  <c r="C47" i="33" s="1"/>
  <c r="E47" i="33"/>
  <c r="K44" i="33"/>
  <c r="C44" i="33" s="1"/>
  <c r="E44" i="33"/>
  <c r="K43" i="33"/>
  <c r="C43" i="33" s="1"/>
  <c r="E43" i="33"/>
  <c r="K42" i="33"/>
  <c r="C42" i="33" s="1"/>
  <c r="E42" i="33"/>
  <c r="S41" i="33"/>
  <c r="R41" i="33"/>
  <c r="Q41" i="33"/>
  <c r="P41" i="33"/>
  <c r="O41" i="33"/>
  <c r="N41" i="33"/>
  <c r="L41" i="33"/>
  <c r="J41" i="33"/>
  <c r="I41" i="33"/>
  <c r="H41" i="33"/>
  <c r="G41" i="33"/>
  <c r="K40" i="33"/>
  <c r="C40" i="33" s="1"/>
  <c r="E40" i="33"/>
  <c r="K39" i="33"/>
  <c r="C39" i="33" s="1"/>
  <c r="E39" i="33"/>
  <c r="S38" i="33"/>
  <c r="R38" i="33"/>
  <c r="Q38" i="33"/>
  <c r="P38" i="33"/>
  <c r="O38" i="33"/>
  <c r="N38" i="33"/>
  <c r="L38" i="33"/>
  <c r="J38" i="33"/>
  <c r="I38" i="33"/>
  <c r="H38" i="33"/>
  <c r="G38" i="33"/>
  <c r="K37" i="33"/>
  <c r="C37" i="33" s="1"/>
  <c r="E37" i="33"/>
  <c r="K36" i="33"/>
  <c r="C36" i="33" s="1"/>
  <c r="E36" i="33"/>
  <c r="S35" i="33"/>
  <c r="S28" i="33" s="1"/>
  <c r="R35" i="33"/>
  <c r="Q35" i="33"/>
  <c r="P35" i="33"/>
  <c r="O35" i="33"/>
  <c r="N35" i="33"/>
  <c r="L35" i="33"/>
  <c r="J35" i="33"/>
  <c r="I35" i="33"/>
  <c r="I28" i="33" s="1"/>
  <c r="H35" i="33"/>
  <c r="G35" i="33"/>
  <c r="K34" i="33"/>
  <c r="C34" i="33" s="1"/>
  <c r="E34" i="33"/>
  <c r="K33" i="33"/>
  <c r="C33" i="33" s="1"/>
  <c r="E33" i="33"/>
  <c r="K32" i="33"/>
  <c r="C32" i="33" s="1"/>
  <c r="E32" i="33"/>
  <c r="K31" i="33"/>
  <c r="C31" i="33" s="1"/>
  <c r="E31" i="33"/>
  <c r="K30" i="33"/>
  <c r="C30" i="33" s="1"/>
  <c r="E30" i="33"/>
  <c r="K29" i="33"/>
  <c r="C29" i="33" s="1"/>
  <c r="E29" i="33"/>
  <c r="K27" i="33"/>
  <c r="C27" i="33" s="1"/>
  <c r="E27" i="33"/>
  <c r="K26" i="33"/>
  <c r="C26" i="33" s="1"/>
  <c r="E26" i="33"/>
  <c r="K25" i="33"/>
  <c r="C25" i="33" s="1"/>
  <c r="E25" i="33"/>
  <c r="S24" i="33"/>
  <c r="R24" i="33"/>
  <c r="Q24" i="33"/>
  <c r="P24" i="33"/>
  <c r="O24" i="33"/>
  <c r="N24" i="33"/>
  <c r="L24" i="33"/>
  <c r="J24" i="33"/>
  <c r="I24" i="33"/>
  <c r="H24" i="33"/>
  <c r="G24" i="33"/>
  <c r="K23" i="33"/>
  <c r="C23" i="33" s="1"/>
  <c r="E23" i="33"/>
  <c r="K22" i="33"/>
  <c r="C22" i="33" s="1"/>
  <c r="E22" i="33"/>
  <c r="S21" i="33"/>
  <c r="R21" i="33"/>
  <c r="Q21" i="33"/>
  <c r="P21" i="33"/>
  <c r="O21" i="33"/>
  <c r="N21" i="33"/>
  <c r="L21" i="33"/>
  <c r="J21" i="33"/>
  <c r="I21" i="33"/>
  <c r="H21" i="33"/>
  <c r="G21" i="33"/>
  <c r="K20" i="33"/>
  <c r="C20" i="33" s="1"/>
  <c r="E20" i="33"/>
  <c r="K19" i="33"/>
  <c r="C19" i="33" s="1"/>
  <c r="E19" i="33"/>
  <c r="S18" i="33"/>
  <c r="R18" i="33"/>
  <c r="Q18" i="33"/>
  <c r="P18" i="33"/>
  <c r="O18" i="33"/>
  <c r="N18" i="33"/>
  <c r="L18" i="33"/>
  <c r="J18" i="33"/>
  <c r="I18" i="33"/>
  <c r="H18" i="33"/>
  <c r="G18" i="33"/>
  <c r="K17" i="33"/>
  <c r="C17" i="33" s="1"/>
  <c r="E17" i="33"/>
  <c r="K16" i="33"/>
  <c r="C16" i="33" s="1"/>
  <c r="E16" i="33"/>
  <c r="K15" i="33"/>
  <c r="C15" i="33" s="1"/>
  <c r="E15" i="33"/>
  <c r="K14" i="33"/>
  <c r="C14" i="33" s="1"/>
  <c r="E14" i="33"/>
  <c r="K13" i="33"/>
  <c r="C13" i="33" s="1"/>
  <c r="E13" i="33"/>
  <c r="K12" i="33"/>
  <c r="C12" i="33" s="1"/>
  <c r="E12" i="33"/>
  <c r="K145" i="32"/>
  <c r="C145" i="32" s="1"/>
  <c r="E145" i="32"/>
  <c r="E145" i="31" s="1"/>
  <c r="K144" i="32"/>
  <c r="C144" i="32" s="1"/>
  <c r="C144" i="31" s="1"/>
  <c r="E144" i="32"/>
  <c r="K143" i="32"/>
  <c r="C143" i="32" s="1"/>
  <c r="C143" i="31" s="1"/>
  <c r="E143" i="32"/>
  <c r="S142" i="32"/>
  <c r="S135" i="32" s="1"/>
  <c r="R142" i="32"/>
  <c r="R135" i="32" s="1"/>
  <c r="Q142" i="32"/>
  <c r="Q135" i="32" s="1"/>
  <c r="P142" i="32"/>
  <c r="P135" i="32" s="1"/>
  <c r="O142" i="32"/>
  <c r="O135" i="32" s="1"/>
  <c r="N142" i="32"/>
  <c r="N135" i="32" s="1"/>
  <c r="L142" i="32"/>
  <c r="L135" i="32" s="1"/>
  <c r="J142" i="32"/>
  <c r="J135" i="32" s="1"/>
  <c r="I142" i="32"/>
  <c r="I135" i="32" s="1"/>
  <c r="H142" i="32"/>
  <c r="H135" i="32" s="1"/>
  <c r="G142" i="32"/>
  <c r="G135" i="32" s="1"/>
  <c r="K141" i="32"/>
  <c r="C141" i="32" s="1"/>
  <c r="E141" i="32"/>
  <c r="E141" i="31" s="1"/>
  <c r="K140" i="32"/>
  <c r="C140" i="32" s="1"/>
  <c r="E140" i="32"/>
  <c r="E140" i="31" s="1"/>
  <c r="K139" i="32"/>
  <c r="C139" i="32" s="1"/>
  <c r="E139" i="32"/>
  <c r="K138" i="32"/>
  <c r="C138" i="32" s="1"/>
  <c r="E138" i="32"/>
  <c r="E138" i="31" s="1"/>
  <c r="K137" i="32"/>
  <c r="C137" i="32" s="1"/>
  <c r="E137" i="32"/>
  <c r="E137" i="31" s="1"/>
  <c r="K136" i="32"/>
  <c r="C136" i="32" s="1"/>
  <c r="E136" i="32"/>
  <c r="K134" i="32"/>
  <c r="C134" i="32" s="1"/>
  <c r="E134" i="32"/>
  <c r="K133" i="32"/>
  <c r="C133" i="32" s="1"/>
  <c r="E133" i="32"/>
  <c r="E133" i="31" s="1"/>
  <c r="K132" i="32"/>
  <c r="C132" i="32" s="1"/>
  <c r="E132" i="32"/>
  <c r="S131" i="32"/>
  <c r="S124" i="32" s="1"/>
  <c r="R131" i="32"/>
  <c r="R124" i="32" s="1"/>
  <c r="Q131" i="32"/>
  <c r="Q124" i="32" s="1"/>
  <c r="P131" i="32"/>
  <c r="P124" i="32" s="1"/>
  <c r="O131" i="32"/>
  <c r="O124" i="32" s="1"/>
  <c r="N131" i="32"/>
  <c r="N124" i="32" s="1"/>
  <c r="L131" i="32"/>
  <c r="L124" i="32" s="1"/>
  <c r="J131" i="32"/>
  <c r="J124" i="32" s="1"/>
  <c r="I131" i="32"/>
  <c r="I124" i="32" s="1"/>
  <c r="H131" i="32"/>
  <c r="H124" i="32" s="1"/>
  <c r="G131" i="32"/>
  <c r="G124" i="32" s="1"/>
  <c r="K130" i="32"/>
  <c r="C130" i="32" s="1"/>
  <c r="E130" i="32"/>
  <c r="K129" i="32"/>
  <c r="C129" i="32" s="1"/>
  <c r="E129" i="32"/>
  <c r="K128" i="32"/>
  <c r="E128" i="32"/>
  <c r="K127" i="32"/>
  <c r="C127" i="32" s="1"/>
  <c r="E127" i="32"/>
  <c r="K126" i="32"/>
  <c r="C126" i="32" s="1"/>
  <c r="E126" i="32"/>
  <c r="K125" i="32"/>
  <c r="C125" i="32" s="1"/>
  <c r="E125" i="32"/>
  <c r="K123" i="32"/>
  <c r="C123" i="32" s="1"/>
  <c r="E123" i="32"/>
  <c r="E123" i="31" s="1"/>
  <c r="K122" i="32"/>
  <c r="C122" i="32" s="1"/>
  <c r="C122" i="31" s="1"/>
  <c r="E122" i="32"/>
  <c r="K121" i="32"/>
  <c r="C121" i="32" s="1"/>
  <c r="E121" i="32"/>
  <c r="S120" i="32"/>
  <c r="R120" i="32"/>
  <c r="Q120" i="32"/>
  <c r="P120" i="32"/>
  <c r="O120" i="32"/>
  <c r="N120" i="32"/>
  <c r="L120" i="32"/>
  <c r="J120" i="32"/>
  <c r="I120" i="32"/>
  <c r="H120" i="32"/>
  <c r="G120" i="32"/>
  <c r="K119" i="32"/>
  <c r="C119" i="32" s="1"/>
  <c r="E119" i="32"/>
  <c r="E119" i="31" s="1"/>
  <c r="K118" i="32"/>
  <c r="C118" i="32" s="1"/>
  <c r="E118" i="32"/>
  <c r="K117" i="32"/>
  <c r="C117" i="32" s="1"/>
  <c r="E117" i="32"/>
  <c r="E117" i="31" s="1"/>
  <c r="K116" i="32"/>
  <c r="C116" i="32" s="1"/>
  <c r="E116" i="32"/>
  <c r="K115" i="32"/>
  <c r="C115" i="32" s="1"/>
  <c r="E115" i="32"/>
  <c r="K114" i="32"/>
  <c r="C114" i="32" s="1"/>
  <c r="E114" i="32"/>
  <c r="S113" i="32"/>
  <c r="R113" i="32"/>
  <c r="Q113" i="32"/>
  <c r="P113" i="32"/>
  <c r="O113" i="32"/>
  <c r="N113" i="32"/>
  <c r="L113" i="32"/>
  <c r="J113" i="32"/>
  <c r="I113" i="32"/>
  <c r="H113" i="32"/>
  <c r="G113" i="32"/>
  <c r="K112" i="32"/>
  <c r="C112" i="32" s="1"/>
  <c r="E112" i="32"/>
  <c r="E112" i="31" s="1"/>
  <c r="K111" i="32"/>
  <c r="C111" i="32" s="1"/>
  <c r="E111" i="32"/>
  <c r="K109" i="32"/>
  <c r="C109" i="32" s="1"/>
  <c r="E109" i="32"/>
  <c r="K108" i="32"/>
  <c r="C108" i="32" s="1"/>
  <c r="E108" i="32"/>
  <c r="E108" i="31" s="1"/>
  <c r="K107" i="32"/>
  <c r="C107" i="32" s="1"/>
  <c r="E107" i="32"/>
  <c r="S106" i="32"/>
  <c r="R106" i="32"/>
  <c r="Q106" i="32"/>
  <c r="P106" i="32"/>
  <c r="O106" i="32"/>
  <c r="N106" i="32"/>
  <c r="L106" i="32"/>
  <c r="J106" i="32"/>
  <c r="I106" i="32"/>
  <c r="H106" i="32"/>
  <c r="H96" i="32" s="1"/>
  <c r="G106" i="32"/>
  <c r="K105" i="32"/>
  <c r="C105" i="32" s="1"/>
  <c r="E105" i="32"/>
  <c r="K104" i="32"/>
  <c r="C104" i="32" s="1"/>
  <c r="E104" i="32"/>
  <c r="K103" i="32"/>
  <c r="C103" i="32" s="1"/>
  <c r="E103" i="32"/>
  <c r="K102" i="32"/>
  <c r="C102" i="32" s="1"/>
  <c r="E102" i="32"/>
  <c r="E102" i="31" s="1"/>
  <c r="K101" i="32"/>
  <c r="C101" i="32" s="1"/>
  <c r="E101" i="32"/>
  <c r="K100" i="32"/>
  <c r="C100" i="32" s="1"/>
  <c r="C100" i="31" s="1"/>
  <c r="E100" i="32"/>
  <c r="S99" i="32"/>
  <c r="R99" i="32"/>
  <c r="Q99" i="32"/>
  <c r="P99" i="32"/>
  <c r="P96" i="32" s="1"/>
  <c r="O99" i="32"/>
  <c r="N99" i="32"/>
  <c r="L99" i="32"/>
  <c r="L96" i="32" s="1"/>
  <c r="J99" i="32"/>
  <c r="I99" i="32"/>
  <c r="H99" i="32"/>
  <c r="G99" i="32"/>
  <c r="K98" i="32"/>
  <c r="C98" i="32" s="1"/>
  <c r="E98" i="32"/>
  <c r="K97" i="32"/>
  <c r="C97" i="32" s="1"/>
  <c r="E97" i="32"/>
  <c r="K95" i="32"/>
  <c r="C95" i="32" s="1"/>
  <c r="E95" i="32"/>
  <c r="K94" i="32"/>
  <c r="C94" i="32" s="1"/>
  <c r="E94" i="32"/>
  <c r="K93" i="32"/>
  <c r="C93" i="32" s="1"/>
  <c r="E93" i="32"/>
  <c r="S92" i="32"/>
  <c r="S85" i="32" s="1"/>
  <c r="R92" i="32"/>
  <c r="R85" i="32" s="1"/>
  <c r="Q92" i="32"/>
  <c r="Q85" i="32" s="1"/>
  <c r="P92" i="32"/>
  <c r="P85" i="32" s="1"/>
  <c r="O92" i="32"/>
  <c r="O85" i="32" s="1"/>
  <c r="N92" i="32"/>
  <c r="N85" i="32" s="1"/>
  <c r="L92" i="32"/>
  <c r="L85" i="32" s="1"/>
  <c r="J92" i="32"/>
  <c r="J85" i="32" s="1"/>
  <c r="I92" i="32"/>
  <c r="I85" i="32" s="1"/>
  <c r="H92" i="32"/>
  <c r="H85" i="32" s="1"/>
  <c r="G92" i="32"/>
  <c r="G85" i="32" s="1"/>
  <c r="K91" i="32"/>
  <c r="C91" i="32" s="1"/>
  <c r="E91" i="32"/>
  <c r="E91" i="31" s="1"/>
  <c r="K90" i="32"/>
  <c r="C90" i="32" s="1"/>
  <c r="E90" i="32"/>
  <c r="K89" i="32"/>
  <c r="C89" i="32" s="1"/>
  <c r="E89" i="32"/>
  <c r="K88" i="32"/>
  <c r="C88" i="32" s="1"/>
  <c r="E88" i="32"/>
  <c r="K87" i="32"/>
  <c r="C87" i="32" s="1"/>
  <c r="E87" i="32"/>
  <c r="K86" i="32"/>
  <c r="E86" i="32"/>
  <c r="K84" i="32"/>
  <c r="C84" i="32" s="1"/>
  <c r="E84" i="32"/>
  <c r="E84" i="31" s="1"/>
  <c r="K83" i="32"/>
  <c r="C83" i="32" s="1"/>
  <c r="E83" i="32"/>
  <c r="K82" i="32"/>
  <c r="C82" i="32" s="1"/>
  <c r="E82" i="32"/>
  <c r="S81" i="32"/>
  <c r="S74" i="32" s="1"/>
  <c r="R81" i="32"/>
  <c r="R74" i="32" s="1"/>
  <c r="Q81" i="32"/>
  <c r="Q74" i="32" s="1"/>
  <c r="P81" i="32"/>
  <c r="P74" i="32" s="1"/>
  <c r="O81" i="32"/>
  <c r="O74" i="32" s="1"/>
  <c r="N81" i="32"/>
  <c r="N74" i="32" s="1"/>
  <c r="L81" i="32"/>
  <c r="L74" i="32" s="1"/>
  <c r="J81" i="32"/>
  <c r="J74" i="32" s="1"/>
  <c r="I81" i="32"/>
  <c r="I74" i="32" s="1"/>
  <c r="H81" i="32"/>
  <c r="H74" i="32" s="1"/>
  <c r="G81" i="32"/>
  <c r="G74" i="32" s="1"/>
  <c r="K80" i="32"/>
  <c r="C80" i="32" s="1"/>
  <c r="D80" i="32" s="1"/>
  <c r="E80" i="32"/>
  <c r="K79" i="32"/>
  <c r="C79" i="32" s="1"/>
  <c r="E79" i="32"/>
  <c r="K78" i="32"/>
  <c r="C78" i="32" s="1"/>
  <c r="E78" i="32"/>
  <c r="K77" i="32"/>
  <c r="C77" i="32" s="1"/>
  <c r="E77" i="32"/>
  <c r="K76" i="32"/>
  <c r="C76" i="32" s="1"/>
  <c r="D76" i="32" s="1"/>
  <c r="E76" i="32"/>
  <c r="K75" i="32"/>
  <c r="C75" i="32" s="1"/>
  <c r="E75" i="32"/>
  <c r="K73" i="32"/>
  <c r="C73" i="32" s="1"/>
  <c r="E73" i="32"/>
  <c r="E73" i="31" s="1"/>
  <c r="K72" i="32"/>
  <c r="C72" i="32" s="1"/>
  <c r="E72" i="32"/>
  <c r="K71" i="32"/>
  <c r="C71" i="32" s="1"/>
  <c r="E71" i="32"/>
  <c r="S70" i="32"/>
  <c r="R70" i="32"/>
  <c r="Q70" i="32"/>
  <c r="P70" i="32"/>
  <c r="O70" i="32"/>
  <c r="N70" i="32"/>
  <c r="L70" i="32"/>
  <c r="J70" i="32"/>
  <c r="I70" i="32"/>
  <c r="H70" i="32"/>
  <c r="G70" i="32"/>
  <c r="K69" i="32"/>
  <c r="C69" i="32" s="1"/>
  <c r="E69" i="32"/>
  <c r="K68" i="32"/>
  <c r="C68" i="32" s="1"/>
  <c r="E68" i="32"/>
  <c r="K67" i="32"/>
  <c r="C67" i="32" s="1"/>
  <c r="E67" i="32"/>
  <c r="E67" i="31" s="1"/>
  <c r="K66" i="32"/>
  <c r="E66" i="32"/>
  <c r="C66" i="32"/>
  <c r="K65" i="32"/>
  <c r="C65" i="32" s="1"/>
  <c r="E65" i="32"/>
  <c r="K64" i="32"/>
  <c r="C64" i="32" s="1"/>
  <c r="E64" i="32"/>
  <c r="S63" i="32"/>
  <c r="S60" i="32" s="1"/>
  <c r="R63" i="32"/>
  <c r="Q63" i="32"/>
  <c r="P63" i="32"/>
  <c r="O63" i="32"/>
  <c r="N63" i="32"/>
  <c r="L63" i="32"/>
  <c r="J63" i="32"/>
  <c r="I63" i="32"/>
  <c r="H63" i="32"/>
  <c r="G63" i="32"/>
  <c r="K62" i="32"/>
  <c r="C62" i="32" s="1"/>
  <c r="E62" i="32"/>
  <c r="E62" i="31" s="1"/>
  <c r="K61" i="32"/>
  <c r="C61" i="32" s="1"/>
  <c r="E61" i="32"/>
  <c r="K59" i="32"/>
  <c r="C59" i="32" s="1"/>
  <c r="E59" i="32"/>
  <c r="K58" i="32"/>
  <c r="C58" i="32" s="1"/>
  <c r="E58" i="32"/>
  <c r="K57" i="32"/>
  <c r="C57" i="32" s="1"/>
  <c r="E57" i="32"/>
  <c r="E57" i="31" s="1"/>
  <c r="S56" i="32"/>
  <c r="R56" i="32"/>
  <c r="Q56" i="32"/>
  <c r="P56" i="32"/>
  <c r="O56" i="32"/>
  <c r="N56" i="32"/>
  <c r="L56" i="32"/>
  <c r="J56" i="32"/>
  <c r="I56" i="32"/>
  <c r="H56" i="32"/>
  <c r="G56" i="32"/>
  <c r="K55" i="32"/>
  <c r="C55" i="32" s="1"/>
  <c r="E55" i="32"/>
  <c r="K54" i="32"/>
  <c r="C54" i="32" s="1"/>
  <c r="E54" i="32"/>
  <c r="E54" i="31" s="1"/>
  <c r="K53" i="32"/>
  <c r="C53" i="32" s="1"/>
  <c r="E53" i="32"/>
  <c r="K52" i="32"/>
  <c r="C52" i="32" s="1"/>
  <c r="E52" i="32"/>
  <c r="K51" i="32"/>
  <c r="C51" i="32" s="1"/>
  <c r="E51" i="32"/>
  <c r="K50" i="32"/>
  <c r="C50" i="32" s="1"/>
  <c r="E50" i="32"/>
  <c r="S49" i="32"/>
  <c r="R49" i="32"/>
  <c r="Q49" i="32"/>
  <c r="P49" i="32"/>
  <c r="O49" i="32"/>
  <c r="N49" i="32"/>
  <c r="L49" i="32"/>
  <c r="J49" i="32"/>
  <c r="I49" i="32"/>
  <c r="H49" i="32"/>
  <c r="G49" i="32"/>
  <c r="G46" i="32" s="1"/>
  <c r="K48" i="32"/>
  <c r="C48" i="32" s="1"/>
  <c r="E48" i="32"/>
  <c r="K47" i="32"/>
  <c r="C47" i="32" s="1"/>
  <c r="E47" i="32"/>
  <c r="K44" i="32"/>
  <c r="C44" i="32" s="1"/>
  <c r="E44" i="32"/>
  <c r="K43" i="32"/>
  <c r="C43" i="32" s="1"/>
  <c r="E43" i="32"/>
  <c r="K42" i="32"/>
  <c r="C42" i="32" s="1"/>
  <c r="E42" i="32"/>
  <c r="S41" i="32"/>
  <c r="R41" i="32"/>
  <c r="Q41" i="32"/>
  <c r="P41" i="32"/>
  <c r="O41" i="32"/>
  <c r="N41" i="32"/>
  <c r="L41" i="32"/>
  <c r="J41" i="32"/>
  <c r="I41" i="32"/>
  <c r="H41" i="32"/>
  <c r="G41" i="32"/>
  <c r="K40" i="32"/>
  <c r="C40" i="32" s="1"/>
  <c r="E40" i="32"/>
  <c r="K39" i="32"/>
  <c r="C39" i="32" s="1"/>
  <c r="E39" i="32"/>
  <c r="S38" i="32"/>
  <c r="R38" i="32"/>
  <c r="Q38" i="32"/>
  <c r="P38" i="32"/>
  <c r="O38" i="32"/>
  <c r="N38" i="32"/>
  <c r="L38" i="32"/>
  <c r="J38" i="32"/>
  <c r="I38" i="32"/>
  <c r="H38" i="32"/>
  <c r="G38" i="32"/>
  <c r="K37" i="32"/>
  <c r="C37" i="32" s="1"/>
  <c r="E37" i="32"/>
  <c r="K36" i="32"/>
  <c r="C36" i="32" s="1"/>
  <c r="E36" i="32"/>
  <c r="E36" i="31" s="1"/>
  <c r="S35" i="32"/>
  <c r="R35" i="32"/>
  <c r="Q35" i="32"/>
  <c r="P35" i="32"/>
  <c r="O35" i="32"/>
  <c r="N35" i="32"/>
  <c r="L35" i="32"/>
  <c r="J35" i="32"/>
  <c r="I35" i="32"/>
  <c r="H35" i="32"/>
  <c r="G35" i="32"/>
  <c r="K34" i="32"/>
  <c r="C34" i="32" s="1"/>
  <c r="E34" i="32"/>
  <c r="K33" i="32"/>
  <c r="C33" i="32" s="1"/>
  <c r="E33" i="32"/>
  <c r="E33" i="31" s="1"/>
  <c r="K32" i="32"/>
  <c r="C32" i="32" s="1"/>
  <c r="E32" i="32"/>
  <c r="K31" i="32"/>
  <c r="C31" i="32" s="1"/>
  <c r="E31" i="32"/>
  <c r="E31" i="31" s="1"/>
  <c r="K30" i="32"/>
  <c r="C30" i="32" s="1"/>
  <c r="E30" i="32"/>
  <c r="K29" i="32"/>
  <c r="C29" i="32" s="1"/>
  <c r="E29" i="32"/>
  <c r="E29" i="31" s="1"/>
  <c r="K27" i="32"/>
  <c r="C27" i="32" s="1"/>
  <c r="D27" i="32" s="1"/>
  <c r="E27" i="32"/>
  <c r="K26" i="32"/>
  <c r="C26" i="32" s="1"/>
  <c r="E26" i="32"/>
  <c r="K25" i="32"/>
  <c r="C25" i="32" s="1"/>
  <c r="E25" i="32"/>
  <c r="S24" i="32"/>
  <c r="R24" i="32"/>
  <c r="Q24" i="32"/>
  <c r="P24" i="32"/>
  <c r="O24" i="32"/>
  <c r="N24" i="32"/>
  <c r="L24" i="32"/>
  <c r="J24" i="32"/>
  <c r="I24" i="32"/>
  <c r="H24" i="32"/>
  <c r="G24" i="32"/>
  <c r="K23" i="32"/>
  <c r="C23" i="32" s="1"/>
  <c r="E23" i="32"/>
  <c r="K22" i="32"/>
  <c r="C22" i="32" s="1"/>
  <c r="E22" i="32"/>
  <c r="S21" i="32"/>
  <c r="R21" i="32"/>
  <c r="Q21" i="32"/>
  <c r="P21" i="32"/>
  <c r="O21" i="32"/>
  <c r="N21" i="32"/>
  <c r="L21" i="32"/>
  <c r="J21" i="32"/>
  <c r="I21" i="32"/>
  <c r="H21" i="32"/>
  <c r="G21" i="32"/>
  <c r="K20" i="32"/>
  <c r="C20" i="32" s="1"/>
  <c r="D20" i="32" s="1"/>
  <c r="E20" i="32"/>
  <c r="K19" i="32"/>
  <c r="C19" i="32" s="1"/>
  <c r="E19" i="32"/>
  <c r="S18" i="32"/>
  <c r="R18" i="32"/>
  <c r="Q18" i="32"/>
  <c r="P18" i="32"/>
  <c r="O18" i="32"/>
  <c r="N18" i="32"/>
  <c r="L18" i="32"/>
  <c r="J18" i="32"/>
  <c r="I18" i="32"/>
  <c r="H18" i="32"/>
  <c r="G18" i="32"/>
  <c r="K17" i="32"/>
  <c r="C17" i="32" s="1"/>
  <c r="E17" i="32"/>
  <c r="K16" i="32"/>
  <c r="C16" i="32" s="1"/>
  <c r="E16" i="32"/>
  <c r="K15" i="32"/>
  <c r="C15" i="32" s="1"/>
  <c r="E15" i="32"/>
  <c r="K14" i="32"/>
  <c r="C14" i="32" s="1"/>
  <c r="E14" i="32"/>
  <c r="K13" i="32"/>
  <c r="C13" i="32" s="1"/>
  <c r="E13" i="32"/>
  <c r="K12" i="32"/>
  <c r="C12" i="32" s="1"/>
  <c r="E12" i="32"/>
  <c r="J145" i="30"/>
  <c r="I145" i="30"/>
  <c r="E145" i="30"/>
  <c r="J144" i="30"/>
  <c r="I144" i="30"/>
  <c r="E144" i="30"/>
  <c r="J143" i="30"/>
  <c r="I143" i="30"/>
  <c r="E143" i="30"/>
  <c r="Q142" i="30"/>
  <c r="Q135" i="30" s="1"/>
  <c r="P142" i="30"/>
  <c r="P135" i="30" s="1"/>
  <c r="O142" i="30"/>
  <c r="O135" i="30" s="1"/>
  <c r="N142" i="30"/>
  <c r="N135" i="30" s="1"/>
  <c r="M142" i="30"/>
  <c r="M135" i="30" s="1"/>
  <c r="K142" i="30"/>
  <c r="K135" i="30" s="1"/>
  <c r="H142" i="30"/>
  <c r="H135" i="30" s="1"/>
  <c r="G142" i="30"/>
  <c r="G135" i="30" s="1"/>
  <c r="J141" i="30"/>
  <c r="I141" i="30"/>
  <c r="E141" i="30"/>
  <c r="J140" i="30"/>
  <c r="I140" i="30"/>
  <c r="E140" i="30"/>
  <c r="J139" i="30"/>
  <c r="I139" i="30"/>
  <c r="E139" i="30"/>
  <c r="J138" i="30"/>
  <c r="I138" i="30"/>
  <c r="E138" i="30"/>
  <c r="J137" i="30"/>
  <c r="I137" i="30"/>
  <c r="E137" i="30"/>
  <c r="J136" i="30"/>
  <c r="I136" i="30"/>
  <c r="C136" i="30" s="1"/>
  <c r="E136" i="30"/>
  <c r="J134" i="30"/>
  <c r="I134" i="30"/>
  <c r="E134" i="30"/>
  <c r="J133" i="30"/>
  <c r="I133" i="30"/>
  <c r="E133" i="30"/>
  <c r="J132" i="30"/>
  <c r="I132" i="30"/>
  <c r="E132" i="30"/>
  <c r="Q131" i="30"/>
  <c r="Q124" i="30" s="1"/>
  <c r="P131" i="30"/>
  <c r="P124" i="30" s="1"/>
  <c r="O131" i="30"/>
  <c r="O124" i="30" s="1"/>
  <c r="N131" i="30"/>
  <c r="N124" i="30" s="1"/>
  <c r="M131" i="30"/>
  <c r="M124" i="30" s="1"/>
  <c r="K131" i="30"/>
  <c r="K124" i="30" s="1"/>
  <c r="H131" i="30"/>
  <c r="H124" i="30" s="1"/>
  <c r="G131" i="30"/>
  <c r="G124" i="30" s="1"/>
  <c r="J130" i="30"/>
  <c r="I130" i="30"/>
  <c r="E130" i="30"/>
  <c r="J129" i="30"/>
  <c r="I129" i="30"/>
  <c r="E129" i="30"/>
  <c r="J128" i="30"/>
  <c r="I128" i="30"/>
  <c r="E128" i="30"/>
  <c r="J127" i="30"/>
  <c r="I127" i="30"/>
  <c r="E127" i="30"/>
  <c r="J126" i="30"/>
  <c r="I126" i="30"/>
  <c r="C126" i="30" s="1"/>
  <c r="E126" i="30"/>
  <c r="J125" i="30"/>
  <c r="I125" i="30"/>
  <c r="C125" i="30" s="1"/>
  <c r="E125" i="30"/>
  <c r="J123" i="30"/>
  <c r="I123" i="30"/>
  <c r="E123" i="30"/>
  <c r="J122" i="30"/>
  <c r="I122" i="30"/>
  <c r="E122" i="30"/>
  <c r="J121" i="30"/>
  <c r="I121" i="30"/>
  <c r="E121" i="30"/>
  <c r="Q120" i="30"/>
  <c r="P120" i="30"/>
  <c r="O120" i="30"/>
  <c r="N120" i="30"/>
  <c r="M120" i="30"/>
  <c r="K120" i="30"/>
  <c r="H120" i="30"/>
  <c r="G120" i="30"/>
  <c r="J119" i="30"/>
  <c r="I119" i="30"/>
  <c r="C119" i="30" s="1"/>
  <c r="E119" i="30"/>
  <c r="J118" i="30"/>
  <c r="I118" i="30"/>
  <c r="E118" i="30"/>
  <c r="J117" i="30"/>
  <c r="I117" i="30"/>
  <c r="E117" i="30"/>
  <c r="J116" i="30"/>
  <c r="I116" i="30"/>
  <c r="E116" i="30"/>
  <c r="J115" i="30"/>
  <c r="I115" i="30"/>
  <c r="E115" i="30"/>
  <c r="J114" i="30"/>
  <c r="I114" i="30"/>
  <c r="E114" i="30"/>
  <c r="Q113" i="30"/>
  <c r="Q110" i="30" s="1"/>
  <c r="P113" i="30"/>
  <c r="O113" i="30"/>
  <c r="N113" i="30"/>
  <c r="M113" i="30"/>
  <c r="K113" i="30"/>
  <c r="H113" i="30"/>
  <c r="G113" i="30"/>
  <c r="J112" i="30"/>
  <c r="I112" i="30"/>
  <c r="E112" i="30"/>
  <c r="J111" i="30"/>
  <c r="I111" i="30"/>
  <c r="E111" i="30"/>
  <c r="J109" i="30"/>
  <c r="I109" i="30"/>
  <c r="C109" i="30" s="1"/>
  <c r="E109" i="30"/>
  <c r="J108" i="30"/>
  <c r="I108" i="30"/>
  <c r="E108" i="30"/>
  <c r="J107" i="30"/>
  <c r="I107" i="30"/>
  <c r="E107" i="30"/>
  <c r="Q106" i="30"/>
  <c r="P106" i="30"/>
  <c r="O106" i="30"/>
  <c r="N106" i="30"/>
  <c r="M106" i="30"/>
  <c r="K106" i="30"/>
  <c r="H106" i="30"/>
  <c r="G106" i="30"/>
  <c r="J105" i="30"/>
  <c r="I105" i="30"/>
  <c r="E105" i="30"/>
  <c r="J104" i="30"/>
  <c r="I104" i="30"/>
  <c r="E104" i="30"/>
  <c r="J103" i="30"/>
  <c r="I103" i="30"/>
  <c r="E103" i="30"/>
  <c r="J102" i="30"/>
  <c r="I102" i="30"/>
  <c r="E102" i="30"/>
  <c r="J101" i="30"/>
  <c r="I101" i="30"/>
  <c r="E101" i="30"/>
  <c r="J100" i="30"/>
  <c r="I100" i="30"/>
  <c r="E100" i="30"/>
  <c r="Q99" i="30"/>
  <c r="P99" i="30"/>
  <c r="O99" i="30"/>
  <c r="N99" i="30"/>
  <c r="M99" i="30"/>
  <c r="K99" i="30"/>
  <c r="H99" i="30"/>
  <c r="G99" i="30"/>
  <c r="J98" i="30"/>
  <c r="I98" i="30"/>
  <c r="E98" i="30"/>
  <c r="J97" i="30"/>
  <c r="I97" i="30"/>
  <c r="E97" i="30"/>
  <c r="J95" i="30"/>
  <c r="I95" i="30"/>
  <c r="E95" i="30"/>
  <c r="J94" i="30"/>
  <c r="I94" i="30"/>
  <c r="E94" i="30"/>
  <c r="J93" i="30"/>
  <c r="I93" i="30"/>
  <c r="E93" i="30"/>
  <c r="Q92" i="30"/>
  <c r="Q85" i="30" s="1"/>
  <c r="P92" i="30"/>
  <c r="P85" i="30" s="1"/>
  <c r="O92" i="30"/>
  <c r="N92" i="30"/>
  <c r="N85" i="30" s="1"/>
  <c r="M92" i="30"/>
  <c r="M85" i="30" s="1"/>
  <c r="K92" i="30"/>
  <c r="K85" i="30" s="1"/>
  <c r="H92" i="30"/>
  <c r="H85" i="30" s="1"/>
  <c r="G92" i="30"/>
  <c r="J91" i="30"/>
  <c r="I91" i="30"/>
  <c r="E91" i="30"/>
  <c r="J90" i="30"/>
  <c r="I90" i="30"/>
  <c r="E90" i="30"/>
  <c r="J89" i="30"/>
  <c r="I89" i="30"/>
  <c r="E89" i="30"/>
  <c r="J88" i="30"/>
  <c r="I88" i="30"/>
  <c r="E88" i="30"/>
  <c r="J87" i="30"/>
  <c r="I87" i="30"/>
  <c r="E87" i="30"/>
  <c r="J86" i="30"/>
  <c r="I86" i="30"/>
  <c r="E86" i="30"/>
  <c r="O85" i="30"/>
  <c r="G85" i="30"/>
  <c r="J84" i="30"/>
  <c r="I84" i="30"/>
  <c r="E84" i="30"/>
  <c r="J83" i="30"/>
  <c r="I83" i="30"/>
  <c r="E83" i="30"/>
  <c r="J82" i="30"/>
  <c r="I82" i="30"/>
  <c r="E82" i="30"/>
  <c r="Q81" i="30"/>
  <c r="Q74" i="30" s="1"/>
  <c r="P81" i="30"/>
  <c r="P74" i="30" s="1"/>
  <c r="O81" i="30"/>
  <c r="O74" i="30" s="1"/>
  <c r="N81" i="30"/>
  <c r="N74" i="30" s="1"/>
  <c r="M81" i="30"/>
  <c r="M74" i="30" s="1"/>
  <c r="K81" i="30"/>
  <c r="K74" i="30" s="1"/>
  <c r="H81" i="30"/>
  <c r="H74" i="30" s="1"/>
  <c r="G81" i="30"/>
  <c r="G74" i="30" s="1"/>
  <c r="J80" i="30"/>
  <c r="I80" i="30"/>
  <c r="E80" i="30"/>
  <c r="J79" i="30"/>
  <c r="I79" i="30"/>
  <c r="E79" i="30"/>
  <c r="J78" i="30"/>
  <c r="I78" i="30"/>
  <c r="E78" i="30"/>
  <c r="J77" i="30"/>
  <c r="I77" i="30"/>
  <c r="E77" i="30"/>
  <c r="J76" i="30"/>
  <c r="I76" i="30"/>
  <c r="E76" i="30"/>
  <c r="J75" i="30"/>
  <c r="I75" i="30"/>
  <c r="E75" i="30"/>
  <c r="J73" i="30"/>
  <c r="I73" i="30"/>
  <c r="C73" i="30" s="1"/>
  <c r="D73" i="30" s="1"/>
  <c r="T73" i="30" s="1"/>
  <c r="E73" i="30"/>
  <c r="J72" i="30"/>
  <c r="I72" i="30"/>
  <c r="E72" i="30"/>
  <c r="J71" i="30"/>
  <c r="I71" i="30"/>
  <c r="E71" i="30"/>
  <c r="Q70" i="30"/>
  <c r="P70" i="30"/>
  <c r="O70" i="30"/>
  <c r="N70" i="30"/>
  <c r="M70" i="30"/>
  <c r="K70" i="30"/>
  <c r="H70" i="30"/>
  <c r="G70" i="30"/>
  <c r="J69" i="30"/>
  <c r="I69" i="30"/>
  <c r="E69" i="30"/>
  <c r="J68" i="30"/>
  <c r="I68" i="30"/>
  <c r="E68" i="30"/>
  <c r="J67" i="30"/>
  <c r="I67" i="30"/>
  <c r="E67" i="30"/>
  <c r="J66" i="30"/>
  <c r="I66" i="30"/>
  <c r="E66" i="30"/>
  <c r="J65" i="30"/>
  <c r="I65" i="30"/>
  <c r="E65" i="30"/>
  <c r="J64" i="30"/>
  <c r="I64" i="30"/>
  <c r="E64" i="30"/>
  <c r="Q63" i="30"/>
  <c r="P63" i="30"/>
  <c r="O63" i="30"/>
  <c r="N63" i="30"/>
  <c r="M63" i="30"/>
  <c r="K63" i="30"/>
  <c r="H63" i="30"/>
  <c r="G63" i="30"/>
  <c r="J62" i="30"/>
  <c r="I62" i="30"/>
  <c r="E62" i="30"/>
  <c r="J61" i="30"/>
  <c r="I61" i="30"/>
  <c r="E61" i="30"/>
  <c r="Q60" i="30"/>
  <c r="J59" i="30"/>
  <c r="I59" i="30"/>
  <c r="E59" i="30"/>
  <c r="J58" i="30"/>
  <c r="I58" i="30"/>
  <c r="E58" i="30"/>
  <c r="J57" i="30"/>
  <c r="I57" i="30"/>
  <c r="E57" i="30"/>
  <c r="Q56" i="30"/>
  <c r="P56" i="30"/>
  <c r="O56" i="30"/>
  <c r="N56" i="30"/>
  <c r="M56" i="30"/>
  <c r="K56" i="30"/>
  <c r="H56" i="30"/>
  <c r="G56" i="30"/>
  <c r="J55" i="30"/>
  <c r="I55" i="30"/>
  <c r="E55" i="30"/>
  <c r="J54" i="30"/>
  <c r="I54" i="30"/>
  <c r="E54" i="30"/>
  <c r="J53" i="30"/>
  <c r="I53" i="30"/>
  <c r="E53" i="30"/>
  <c r="J52" i="30"/>
  <c r="I52" i="30"/>
  <c r="E52" i="30"/>
  <c r="J51" i="30"/>
  <c r="I51" i="30"/>
  <c r="E51" i="30"/>
  <c r="J50" i="30"/>
  <c r="I50" i="30"/>
  <c r="E50" i="30"/>
  <c r="Q49" i="30"/>
  <c r="P49" i="30"/>
  <c r="O49" i="30"/>
  <c r="N49" i="30"/>
  <c r="M49" i="30"/>
  <c r="K49" i="30"/>
  <c r="H49" i="30"/>
  <c r="G49" i="30"/>
  <c r="J48" i="30"/>
  <c r="I48" i="30"/>
  <c r="C48" i="30" s="1"/>
  <c r="E48" i="30"/>
  <c r="J47" i="30"/>
  <c r="I47" i="30"/>
  <c r="E47" i="30"/>
  <c r="J44" i="30"/>
  <c r="I44" i="30"/>
  <c r="E44" i="30"/>
  <c r="J43" i="30"/>
  <c r="I43" i="30"/>
  <c r="E43" i="30"/>
  <c r="J42" i="30"/>
  <c r="I42" i="30"/>
  <c r="E42" i="30"/>
  <c r="Q41" i="30"/>
  <c r="P41" i="30"/>
  <c r="O41" i="30"/>
  <c r="N41" i="30"/>
  <c r="M41" i="30"/>
  <c r="K41" i="30"/>
  <c r="H41" i="30"/>
  <c r="G41" i="30"/>
  <c r="J40" i="30"/>
  <c r="I40" i="30"/>
  <c r="E40" i="30"/>
  <c r="J39" i="30"/>
  <c r="I39" i="30"/>
  <c r="E39" i="30"/>
  <c r="Q38" i="30"/>
  <c r="P38" i="30"/>
  <c r="O38" i="30"/>
  <c r="N38" i="30"/>
  <c r="M38" i="30"/>
  <c r="K38" i="30"/>
  <c r="I38" i="30"/>
  <c r="H38" i="30"/>
  <c r="G38" i="30"/>
  <c r="J37" i="30"/>
  <c r="I37" i="30"/>
  <c r="C37" i="30" s="1"/>
  <c r="D37" i="30" s="1"/>
  <c r="T37" i="30" s="1"/>
  <c r="E37" i="30"/>
  <c r="J36" i="30"/>
  <c r="I36" i="30"/>
  <c r="E36" i="30"/>
  <c r="E35" i="30" s="1"/>
  <c r="Q35" i="30"/>
  <c r="P35" i="30"/>
  <c r="O35" i="30"/>
  <c r="N35" i="30"/>
  <c r="M35" i="30"/>
  <c r="K35" i="30"/>
  <c r="H35" i="30"/>
  <c r="G35" i="30"/>
  <c r="J34" i="30"/>
  <c r="I34" i="30"/>
  <c r="E34" i="30"/>
  <c r="J33" i="30"/>
  <c r="I33" i="30"/>
  <c r="E33" i="30"/>
  <c r="J32" i="30"/>
  <c r="I32" i="30"/>
  <c r="E32" i="30"/>
  <c r="J31" i="30"/>
  <c r="I31" i="30"/>
  <c r="E31" i="30"/>
  <c r="J30" i="30"/>
  <c r="I30" i="30"/>
  <c r="E30" i="30"/>
  <c r="J29" i="30"/>
  <c r="I29" i="30"/>
  <c r="E29" i="30"/>
  <c r="J27" i="30"/>
  <c r="I27" i="30"/>
  <c r="C27" i="30" s="1"/>
  <c r="D27" i="30" s="1"/>
  <c r="T27" i="30" s="1"/>
  <c r="E27" i="30"/>
  <c r="J26" i="30"/>
  <c r="I26" i="30"/>
  <c r="E26" i="30"/>
  <c r="J25" i="30"/>
  <c r="I25" i="30"/>
  <c r="E25" i="30"/>
  <c r="Q24" i="30"/>
  <c r="P24" i="30"/>
  <c r="O24" i="30"/>
  <c r="N24" i="30"/>
  <c r="M24" i="30"/>
  <c r="K24" i="30"/>
  <c r="H24" i="30"/>
  <c r="G24" i="30"/>
  <c r="J23" i="30"/>
  <c r="I23" i="30"/>
  <c r="E23" i="30"/>
  <c r="J22" i="30"/>
  <c r="I22" i="30"/>
  <c r="E22" i="30"/>
  <c r="Q21" i="30"/>
  <c r="P21" i="30"/>
  <c r="O21" i="30"/>
  <c r="N21" i="30"/>
  <c r="M21" i="30"/>
  <c r="K21" i="30"/>
  <c r="H21" i="30"/>
  <c r="G21" i="30"/>
  <c r="J20" i="30"/>
  <c r="I20" i="30"/>
  <c r="E20" i="30"/>
  <c r="J19" i="30"/>
  <c r="I19" i="30"/>
  <c r="E19" i="30"/>
  <c r="Q18" i="30"/>
  <c r="P18" i="30"/>
  <c r="O18" i="30"/>
  <c r="N18" i="30"/>
  <c r="M18" i="30"/>
  <c r="K18" i="30"/>
  <c r="H18" i="30"/>
  <c r="G18" i="30"/>
  <c r="J17" i="30"/>
  <c r="I17" i="30"/>
  <c r="E17" i="30"/>
  <c r="J16" i="30"/>
  <c r="I16" i="30"/>
  <c r="E16" i="30"/>
  <c r="J15" i="30"/>
  <c r="I15" i="30"/>
  <c r="E15" i="30"/>
  <c r="J14" i="30"/>
  <c r="I14" i="30"/>
  <c r="E14" i="30"/>
  <c r="J13" i="30"/>
  <c r="I13" i="30"/>
  <c r="E13" i="30"/>
  <c r="J12" i="30"/>
  <c r="I12" i="30"/>
  <c r="E12" i="30"/>
  <c r="K16" i="29"/>
  <c r="C16" i="29" s="1"/>
  <c r="E16" i="29"/>
  <c r="K15" i="29"/>
  <c r="C15" i="29" s="1"/>
  <c r="E15" i="29"/>
  <c r="K14" i="29"/>
  <c r="C14" i="29" s="1"/>
  <c r="E14" i="29"/>
  <c r="K13" i="29"/>
  <c r="C13" i="29" s="1"/>
  <c r="E13" i="29"/>
  <c r="K12" i="29"/>
  <c r="C12" i="29" s="1"/>
  <c r="E12" i="29"/>
  <c r="K11" i="29"/>
  <c r="C11" i="29" s="1"/>
  <c r="E11" i="29"/>
  <c r="S10" i="29"/>
  <c r="R10" i="29"/>
  <c r="Q10" i="29"/>
  <c r="P10" i="29"/>
  <c r="O10" i="29"/>
  <c r="N10" i="29"/>
  <c r="L10" i="29"/>
  <c r="J10" i="29"/>
  <c r="I10" i="29"/>
  <c r="H10" i="29"/>
  <c r="G10" i="29"/>
  <c r="K16" i="28"/>
  <c r="C16" i="28" s="1"/>
  <c r="E16" i="28"/>
  <c r="K15" i="28"/>
  <c r="C15" i="28" s="1"/>
  <c r="E15" i="28"/>
  <c r="K14" i="28"/>
  <c r="C14" i="28" s="1"/>
  <c r="E14" i="28"/>
  <c r="E14" i="27" s="1"/>
  <c r="K13" i="28"/>
  <c r="C13" i="28" s="1"/>
  <c r="E13" i="28"/>
  <c r="E13" i="27" s="1"/>
  <c r="K12" i="28"/>
  <c r="C12" i="28" s="1"/>
  <c r="E12" i="28"/>
  <c r="E12" i="27" s="1"/>
  <c r="K11" i="28"/>
  <c r="C11" i="28" s="1"/>
  <c r="E11" i="28"/>
  <c r="S10" i="28"/>
  <c r="R10" i="28"/>
  <c r="Q10" i="28"/>
  <c r="P10" i="28"/>
  <c r="O10" i="28"/>
  <c r="N10" i="28"/>
  <c r="L10" i="28"/>
  <c r="J10" i="28"/>
  <c r="I10" i="28"/>
  <c r="H10" i="28"/>
  <c r="G10" i="28"/>
  <c r="J16" i="26"/>
  <c r="I16" i="26"/>
  <c r="E16" i="26"/>
  <c r="J15" i="26"/>
  <c r="I15" i="26"/>
  <c r="E15" i="26"/>
  <c r="J14" i="26"/>
  <c r="I14" i="26"/>
  <c r="E14" i="26"/>
  <c r="J13" i="26"/>
  <c r="I13" i="26"/>
  <c r="E13" i="26"/>
  <c r="J12" i="26"/>
  <c r="I12" i="26"/>
  <c r="E12" i="26"/>
  <c r="J11" i="26"/>
  <c r="I11" i="26"/>
  <c r="E11" i="26"/>
  <c r="Q10" i="26"/>
  <c r="P10" i="26"/>
  <c r="O10" i="26"/>
  <c r="N10" i="26"/>
  <c r="M10" i="26"/>
  <c r="K10" i="26"/>
  <c r="H10" i="26"/>
  <c r="G10" i="26"/>
  <c r="G25" i="25"/>
  <c r="D30" i="25" s="1"/>
  <c r="F25" i="25"/>
  <c r="D29" i="25" s="1"/>
  <c r="H24" i="25"/>
  <c r="H23" i="25"/>
  <c r="H22" i="25"/>
  <c r="H21" i="25"/>
  <c r="H20" i="25"/>
  <c r="H19" i="25"/>
  <c r="H18" i="25"/>
  <c r="H17" i="25"/>
  <c r="H16" i="25"/>
  <c r="H15" i="25"/>
  <c r="H14" i="25"/>
  <c r="H13" i="25"/>
  <c r="H12" i="25"/>
  <c r="H11" i="25"/>
  <c r="H10" i="25"/>
  <c r="M41" i="24"/>
  <c r="L41" i="24"/>
  <c r="K41" i="24"/>
  <c r="J41" i="24"/>
  <c r="I41" i="24"/>
  <c r="H41" i="24"/>
  <c r="G41" i="24"/>
  <c r="E41" i="24"/>
  <c r="D41" i="24"/>
  <c r="C41" i="24"/>
  <c r="B41" i="24"/>
  <c r="M29" i="24"/>
  <c r="L29" i="24"/>
  <c r="K29" i="24"/>
  <c r="J29" i="24"/>
  <c r="I29" i="24"/>
  <c r="H29" i="24"/>
  <c r="G29" i="24"/>
  <c r="E29" i="24"/>
  <c r="D29" i="24"/>
  <c r="C29" i="24"/>
  <c r="B29" i="24"/>
  <c r="M11" i="24"/>
  <c r="L11" i="24"/>
  <c r="K11" i="24"/>
  <c r="J11" i="24"/>
  <c r="I11" i="24"/>
  <c r="H11" i="24"/>
  <c r="G11" i="24"/>
  <c r="E11" i="24"/>
  <c r="D11" i="24"/>
  <c r="C11" i="24"/>
  <c r="B11" i="24"/>
  <c r="D58" i="23"/>
  <c r="F58" i="23" s="1"/>
  <c r="D57" i="23"/>
  <c r="F57" i="23" s="1"/>
  <c r="D56" i="23"/>
  <c r="F56" i="23" s="1"/>
  <c r="K55" i="23"/>
  <c r="J55" i="23"/>
  <c r="I55" i="23"/>
  <c r="H55" i="23"/>
  <c r="E55" i="23"/>
  <c r="C55" i="23"/>
  <c r="B55" i="23"/>
  <c r="N54" i="24" s="1"/>
  <c r="D54" i="23"/>
  <c r="F54" i="23" s="1"/>
  <c r="D53" i="23"/>
  <c r="F53" i="23" s="1"/>
  <c r="D52" i="23"/>
  <c r="F52" i="23" s="1"/>
  <c r="D51" i="23"/>
  <c r="F51" i="23" s="1"/>
  <c r="D50" i="23"/>
  <c r="F50" i="23" s="1"/>
  <c r="D49" i="23"/>
  <c r="F49" i="23" s="1"/>
  <c r="D48" i="23"/>
  <c r="F48" i="23" s="1"/>
  <c r="D47" i="23"/>
  <c r="F47" i="23" s="1"/>
  <c r="K46" i="23"/>
  <c r="J46" i="23"/>
  <c r="I46" i="23"/>
  <c r="H46" i="23"/>
  <c r="E46" i="23"/>
  <c r="C46" i="23"/>
  <c r="B46" i="23"/>
  <c r="D45" i="23"/>
  <c r="F45" i="23" s="1"/>
  <c r="D44" i="23"/>
  <c r="F44" i="23" s="1"/>
  <c r="D43" i="23"/>
  <c r="F43" i="23" s="1"/>
  <c r="D41" i="23"/>
  <c r="F41" i="23" s="1"/>
  <c r="D40" i="23"/>
  <c r="F40" i="23" s="1"/>
  <c r="D39" i="23"/>
  <c r="F39" i="23" s="1"/>
  <c r="K38" i="23"/>
  <c r="K30" i="23" s="1"/>
  <c r="J38" i="23"/>
  <c r="J30" i="23" s="1"/>
  <c r="I38" i="23"/>
  <c r="I30" i="23" s="1"/>
  <c r="H38" i="23"/>
  <c r="H30" i="23" s="1"/>
  <c r="E38" i="23"/>
  <c r="E30" i="23" s="1"/>
  <c r="C38" i="23"/>
  <c r="B38" i="23"/>
  <c r="B30" i="23" s="1"/>
  <c r="D37" i="23"/>
  <c r="F37" i="23" s="1"/>
  <c r="D36" i="23"/>
  <c r="F36" i="23" s="1"/>
  <c r="D35" i="23"/>
  <c r="F35" i="23" s="1"/>
  <c r="D34" i="23"/>
  <c r="F34" i="23" s="1"/>
  <c r="D33" i="23"/>
  <c r="F33" i="23" s="1"/>
  <c r="D32" i="23"/>
  <c r="F32" i="23" s="1"/>
  <c r="D31" i="23"/>
  <c r="F31" i="23" s="1"/>
  <c r="D29" i="23"/>
  <c r="F29" i="23" s="1"/>
  <c r="D28" i="23"/>
  <c r="F28" i="23" s="1"/>
  <c r="K27" i="23"/>
  <c r="J27" i="23"/>
  <c r="I27" i="23"/>
  <c r="H27" i="23"/>
  <c r="E27" i="23"/>
  <c r="C27" i="23"/>
  <c r="B27" i="23"/>
  <c r="N26" i="24" s="1"/>
  <c r="D26" i="23"/>
  <c r="F26" i="23" s="1"/>
  <c r="D25" i="23"/>
  <c r="F25" i="23" s="1"/>
  <c r="K24" i="23"/>
  <c r="J24" i="23"/>
  <c r="I24" i="23"/>
  <c r="H24" i="23"/>
  <c r="E24" i="23"/>
  <c r="C24" i="23"/>
  <c r="B24" i="23"/>
  <c r="D23" i="23"/>
  <c r="F23" i="23" s="1"/>
  <c r="D22" i="23"/>
  <c r="F22" i="23" s="1"/>
  <c r="D21" i="23"/>
  <c r="F21" i="23" s="1"/>
  <c r="D20" i="23"/>
  <c r="F20" i="23" s="1"/>
  <c r="D19" i="23"/>
  <c r="F19" i="23" s="1"/>
  <c r="D18" i="23"/>
  <c r="F18" i="23" s="1"/>
  <c r="D17" i="23"/>
  <c r="F17" i="23" s="1"/>
  <c r="K16" i="23"/>
  <c r="J16" i="23"/>
  <c r="I16" i="23"/>
  <c r="H16" i="23"/>
  <c r="E16" i="23"/>
  <c r="C16" i="23"/>
  <c r="B16" i="23"/>
  <c r="D15" i="23"/>
  <c r="F15" i="23" s="1"/>
  <c r="D14" i="23"/>
  <c r="F14" i="23" s="1"/>
  <c r="K13" i="23"/>
  <c r="J13" i="23"/>
  <c r="I13" i="23"/>
  <c r="H13" i="23"/>
  <c r="H12" i="23" s="1"/>
  <c r="E13" i="23"/>
  <c r="C13" i="23"/>
  <c r="B13" i="23"/>
  <c r="N12" i="24" s="1"/>
  <c r="AB24" i="22"/>
  <c r="AA24" i="22"/>
  <c r="Z24" i="22"/>
  <c r="Y24" i="22"/>
  <c r="X24" i="22"/>
  <c r="W24" i="22"/>
  <c r="V24" i="22"/>
  <c r="U24" i="22"/>
  <c r="T24" i="22"/>
  <c r="S24" i="22"/>
  <c r="R24" i="22"/>
  <c r="Q24" i="22"/>
  <c r="P24" i="22"/>
  <c r="N23" i="22"/>
  <c r="H23" i="22"/>
  <c r="N22" i="22"/>
  <c r="H22" i="22"/>
  <c r="I22" i="22" s="1"/>
  <c r="N21" i="22"/>
  <c r="H21" i="22"/>
  <c r="I21" i="22" s="1"/>
  <c r="N20" i="22"/>
  <c r="H20" i="22"/>
  <c r="I20" i="22" s="1"/>
  <c r="N19" i="22"/>
  <c r="H19" i="22"/>
  <c r="I19" i="22" s="1"/>
  <c r="N18" i="22"/>
  <c r="H18" i="22"/>
  <c r="I18" i="22" s="1"/>
  <c r="AG29" i="21"/>
  <c r="D30" i="17" s="1"/>
  <c r="AF29" i="21"/>
  <c r="AE29" i="21"/>
  <c r="AD29" i="21"/>
  <c r="AC29" i="21"/>
  <c r="AB29" i="21"/>
  <c r="AA29" i="21"/>
  <c r="Z29" i="21"/>
  <c r="Y29" i="21"/>
  <c r="X29" i="21"/>
  <c r="W29" i="21"/>
  <c r="V29" i="21"/>
  <c r="U29" i="21"/>
  <c r="N29" i="21"/>
  <c r="E28" i="22" s="1"/>
  <c r="S28" i="21"/>
  <c r="K28" i="21"/>
  <c r="S27" i="21"/>
  <c r="K27" i="21"/>
  <c r="L27" i="21" s="1"/>
  <c r="S26" i="21"/>
  <c r="K26" i="21"/>
  <c r="L26" i="21" s="1"/>
  <c r="S25" i="21"/>
  <c r="K25" i="21"/>
  <c r="L25" i="21" s="1"/>
  <c r="S24" i="21"/>
  <c r="K24" i="21"/>
  <c r="L24" i="21" s="1"/>
  <c r="S23" i="21"/>
  <c r="K23" i="21"/>
  <c r="L23" i="21" s="1"/>
  <c r="S22" i="21"/>
  <c r="K22" i="21"/>
  <c r="L22" i="21" s="1"/>
  <c r="S21" i="21"/>
  <c r="K21" i="21"/>
  <c r="L21" i="21" s="1"/>
  <c r="S20" i="21"/>
  <c r="K20" i="21"/>
  <c r="L20" i="21" s="1"/>
  <c r="S19" i="21"/>
  <c r="K19" i="21"/>
  <c r="L19" i="21" s="1"/>
  <c r="S18" i="21"/>
  <c r="K18" i="21"/>
  <c r="L18" i="21" s="1"/>
  <c r="C17" i="20"/>
  <c r="D24" i="20" s="1"/>
  <c r="C16" i="20"/>
  <c r="C15" i="20"/>
  <c r="L14" i="20"/>
  <c r="K14" i="20"/>
  <c r="J14" i="20"/>
  <c r="I14" i="20"/>
  <c r="H14" i="20"/>
  <c r="G14" i="20"/>
  <c r="F14" i="20"/>
  <c r="E14" i="20"/>
  <c r="D14" i="20"/>
  <c r="C13" i="20"/>
  <c r="C12" i="20"/>
  <c r="L11" i="20"/>
  <c r="K11" i="20"/>
  <c r="J11" i="20"/>
  <c r="I11" i="20"/>
  <c r="H11" i="20"/>
  <c r="G11" i="20"/>
  <c r="F11" i="20"/>
  <c r="E11" i="20"/>
  <c r="D11" i="20"/>
  <c r="M71" i="19"/>
  <c r="D76" i="19" s="1"/>
  <c r="M70" i="19"/>
  <c r="D75" i="19" s="1"/>
  <c r="T69" i="19"/>
  <c r="T68" i="19"/>
  <c r="T67" i="19"/>
  <c r="T66" i="19"/>
  <c r="T65" i="19"/>
  <c r="S60" i="19"/>
  <c r="S59" i="19"/>
  <c r="S58" i="19"/>
  <c r="S57" i="19"/>
  <c r="S56" i="19"/>
  <c r="S55" i="19"/>
  <c r="S54" i="19"/>
  <c r="S53" i="19"/>
  <c r="S52" i="19"/>
  <c r="S51" i="19"/>
  <c r="S50" i="19"/>
  <c r="S49" i="19"/>
  <c r="S48" i="19"/>
  <c r="S47" i="19"/>
  <c r="S46" i="19"/>
  <c r="S45" i="19"/>
  <c r="S44" i="19"/>
  <c r="S43" i="19"/>
  <c r="S42" i="19"/>
  <c r="S41" i="19"/>
  <c r="S40" i="19"/>
  <c r="S39" i="19"/>
  <c r="S38" i="19"/>
  <c r="S37" i="19"/>
  <c r="S36" i="19"/>
  <c r="S35" i="19"/>
  <c r="S34" i="19"/>
  <c r="S33" i="19"/>
  <c r="S32" i="19"/>
  <c r="S31" i="19"/>
  <c r="S30" i="19"/>
  <c r="S29" i="19"/>
  <c r="S28" i="19"/>
  <c r="S27" i="19"/>
  <c r="S26" i="19"/>
  <c r="S25" i="19"/>
  <c r="S24" i="19"/>
  <c r="S23" i="19"/>
  <c r="S22" i="19"/>
  <c r="S21" i="19"/>
  <c r="S20" i="19"/>
  <c r="S19" i="19"/>
  <c r="S18" i="19"/>
  <c r="S17" i="19"/>
  <c r="S16" i="19"/>
  <c r="S15" i="19"/>
  <c r="S14" i="19"/>
  <c r="S13" i="19"/>
  <c r="S12" i="19"/>
  <c r="S11" i="19"/>
  <c r="E119" i="18"/>
  <c r="E118" i="18"/>
  <c r="E117" i="18"/>
  <c r="E116" i="18"/>
  <c r="E115" i="18"/>
  <c r="Q95" i="18"/>
  <c r="P95" i="18"/>
  <c r="O95" i="18"/>
  <c r="N95" i="18"/>
  <c r="M95" i="18"/>
  <c r="L95" i="18"/>
  <c r="K95" i="18"/>
  <c r="J95" i="18"/>
  <c r="I95" i="18"/>
  <c r="H95" i="18"/>
  <c r="G95" i="18"/>
  <c r="F95" i="18"/>
  <c r="E95" i="18"/>
  <c r="D95" i="18"/>
  <c r="C95" i="18"/>
  <c r="Q80" i="18"/>
  <c r="P80" i="18"/>
  <c r="O80" i="18"/>
  <c r="N80" i="18"/>
  <c r="M80" i="18"/>
  <c r="L80" i="18"/>
  <c r="K80" i="18"/>
  <c r="J80" i="18"/>
  <c r="I80" i="18"/>
  <c r="H80" i="18"/>
  <c r="G80" i="18"/>
  <c r="F80" i="18"/>
  <c r="E80" i="18"/>
  <c r="D80" i="18"/>
  <c r="C80" i="18"/>
  <c r="Q72" i="18"/>
  <c r="P72" i="18"/>
  <c r="O72" i="18"/>
  <c r="N72" i="18"/>
  <c r="M72" i="18"/>
  <c r="L72" i="18"/>
  <c r="K72" i="18"/>
  <c r="J72" i="18"/>
  <c r="I72" i="18"/>
  <c r="H72" i="18"/>
  <c r="G72" i="18"/>
  <c r="F72" i="18"/>
  <c r="E72" i="18"/>
  <c r="D72" i="18"/>
  <c r="C72" i="18"/>
  <c r="Q64" i="18"/>
  <c r="P64" i="18"/>
  <c r="O64" i="18"/>
  <c r="N64" i="18"/>
  <c r="M64" i="18"/>
  <c r="L64" i="18"/>
  <c r="K64" i="18"/>
  <c r="J64" i="18"/>
  <c r="I64" i="18"/>
  <c r="H64" i="18"/>
  <c r="G64" i="18"/>
  <c r="F64" i="18"/>
  <c r="E64" i="18"/>
  <c r="D64" i="18"/>
  <c r="C64" i="18"/>
  <c r="C56" i="18"/>
  <c r="C55" i="18"/>
  <c r="C54" i="18"/>
  <c r="C53" i="18"/>
  <c r="C52" i="18"/>
  <c r="M51" i="18"/>
  <c r="L51" i="18"/>
  <c r="K51" i="18"/>
  <c r="J51" i="18"/>
  <c r="I51" i="18"/>
  <c r="H51" i="18"/>
  <c r="G51" i="18"/>
  <c r="F51" i="18"/>
  <c r="E51" i="18"/>
  <c r="C50" i="18"/>
  <c r="C49" i="18"/>
  <c r="C48" i="18"/>
  <c r="C47" i="18"/>
  <c r="C46" i="18"/>
  <c r="M45" i="18"/>
  <c r="L45" i="18"/>
  <c r="K45" i="18"/>
  <c r="J45" i="18"/>
  <c r="I45" i="18"/>
  <c r="H45" i="18"/>
  <c r="G45" i="18"/>
  <c r="F45" i="18"/>
  <c r="E45" i="18"/>
  <c r="C44" i="18"/>
  <c r="C43" i="18"/>
  <c r="C42" i="18"/>
  <c r="M41" i="18"/>
  <c r="M38" i="18" s="1"/>
  <c r="M37" i="18" s="1"/>
  <c r="L41" i="18"/>
  <c r="K41" i="18"/>
  <c r="K38" i="18" s="1"/>
  <c r="J41" i="18"/>
  <c r="I41" i="18"/>
  <c r="H41" i="18"/>
  <c r="G41" i="18"/>
  <c r="F41" i="18"/>
  <c r="E41" i="18"/>
  <c r="E38" i="18" s="1"/>
  <c r="E37" i="18" s="1"/>
  <c r="C40" i="18"/>
  <c r="C39" i="18"/>
  <c r="C36" i="18"/>
  <c r="C35" i="18"/>
  <c r="M34" i="18"/>
  <c r="L34" i="18"/>
  <c r="K34" i="18"/>
  <c r="J34" i="18"/>
  <c r="I34" i="18"/>
  <c r="H34" i="18"/>
  <c r="G34" i="18"/>
  <c r="F34" i="18"/>
  <c r="E34" i="18"/>
  <c r="C33" i="18"/>
  <c r="D112" i="18" s="1"/>
  <c r="C32" i="18"/>
  <c r="C31" i="18"/>
  <c r="M30" i="18"/>
  <c r="L30" i="18"/>
  <c r="K30" i="18"/>
  <c r="J30" i="18"/>
  <c r="I30" i="18"/>
  <c r="H30" i="18"/>
  <c r="G30" i="18"/>
  <c r="F30" i="18"/>
  <c r="F29" i="18" s="1"/>
  <c r="E30" i="18"/>
  <c r="C28" i="18"/>
  <c r="C27" i="18"/>
  <c r="C26" i="18"/>
  <c r="C25" i="18"/>
  <c r="C24" i="18"/>
  <c r="M23" i="18"/>
  <c r="L23" i="18"/>
  <c r="K23" i="18"/>
  <c r="J23" i="18"/>
  <c r="I23" i="18"/>
  <c r="H23" i="18"/>
  <c r="G23" i="18"/>
  <c r="F23" i="18"/>
  <c r="E23" i="18"/>
  <c r="C22" i="18"/>
  <c r="C21" i="18"/>
  <c r="C20" i="18"/>
  <c r="M19" i="18"/>
  <c r="L19" i="18"/>
  <c r="K19" i="18"/>
  <c r="J19" i="18"/>
  <c r="I19" i="18"/>
  <c r="H19" i="18"/>
  <c r="G19" i="18"/>
  <c r="F19" i="18"/>
  <c r="E19" i="18"/>
  <c r="C18" i="18"/>
  <c r="C17" i="18"/>
  <c r="M16" i="18"/>
  <c r="L16" i="18"/>
  <c r="K16" i="18"/>
  <c r="J16" i="18"/>
  <c r="I16" i="18"/>
  <c r="H16" i="18"/>
  <c r="G16" i="18"/>
  <c r="F16" i="18"/>
  <c r="E16" i="18"/>
  <c r="C15" i="18"/>
  <c r="C14" i="18"/>
  <c r="M13" i="18"/>
  <c r="L13" i="18"/>
  <c r="K13" i="18"/>
  <c r="J13" i="18"/>
  <c r="I13" i="18"/>
  <c r="H13" i="18"/>
  <c r="G13" i="18"/>
  <c r="F13" i="18"/>
  <c r="E13" i="18"/>
  <c r="S22" i="17"/>
  <c r="R22" i="17"/>
  <c r="Q22" i="17"/>
  <c r="O22" i="17"/>
  <c r="N22" i="17"/>
  <c r="M22" i="17"/>
  <c r="K22" i="17"/>
  <c r="J22" i="17"/>
  <c r="I22" i="17"/>
  <c r="G22" i="17"/>
  <c r="F22" i="17"/>
  <c r="E22" i="17"/>
  <c r="P21" i="17"/>
  <c r="L21" i="17"/>
  <c r="H21" i="17"/>
  <c r="D21" i="17"/>
  <c r="P20" i="17"/>
  <c r="L20" i="17"/>
  <c r="H20" i="17"/>
  <c r="D20" i="17"/>
  <c r="P19" i="17"/>
  <c r="L19" i="17"/>
  <c r="H19" i="17"/>
  <c r="D19" i="17"/>
  <c r="P18" i="17"/>
  <c r="L18" i="17"/>
  <c r="H18" i="17"/>
  <c r="D18" i="17"/>
  <c r="P17" i="17"/>
  <c r="L17" i="17"/>
  <c r="H17" i="17"/>
  <c r="H15" i="17" s="1"/>
  <c r="D17" i="17"/>
  <c r="P16" i="17"/>
  <c r="P15" i="17" s="1"/>
  <c r="L16" i="17"/>
  <c r="H16" i="17"/>
  <c r="D16" i="17"/>
  <c r="P14" i="17"/>
  <c r="L14" i="17"/>
  <c r="H14" i="17"/>
  <c r="D14" i="17"/>
  <c r="P13" i="17"/>
  <c r="L13" i="17"/>
  <c r="H13" i="17"/>
  <c r="D13" i="17"/>
  <c r="P12" i="17"/>
  <c r="L12" i="17"/>
  <c r="H12" i="17"/>
  <c r="D12" i="17"/>
  <c r="P11" i="17"/>
  <c r="P10" i="17" s="1"/>
  <c r="L11" i="17"/>
  <c r="H11" i="17"/>
  <c r="D11" i="17"/>
  <c r="C12" i="16"/>
  <c r="C11" i="16"/>
  <c r="C16" i="16" s="1"/>
  <c r="D8" i="16"/>
  <c r="D13" i="16" s="1"/>
  <c r="I68" i="15" a="1"/>
  <c r="I68" i="15" s="1"/>
  <c r="I67" i="15" a="1"/>
  <c r="I67" i="15" s="1"/>
  <c r="P62" i="15"/>
  <c r="P61" i="15"/>
  <c r="P60" i="15"/>
  <c r="P59" i="15"/>
  <c r="P58" i="15"/>
  <c r="P57" i="15"/>
  <c r="P56" i="15"/>
  <c r="P55" i="15"/>
  <c r="P54" i="15"/>
  <c r="O53" i="15"/>
  <c r="O52" i="15" s="1"/>
  <c r="N53" i="15"/>
  <c r="N52" i="15" s="1"/>
  <c r="M53" i="15"/>
  <c r="M52" i="15" s="1"/>
  <c r="L53" i="15"/>
  <c r="L52" i="15" s="1"/>
  <c r="K53" i="15"/>
  <c r="K52" i="15" s="1"/>
  <c r="J53" i="15"/>
  <c r="J52" i="15" s="1"/>
  <c r="I53" i="15"/>
  <c r="I52" i="15" s="1"/>
  <c r="H53" i="15"/>
  <c r="H52" i="15" s="1"/>
  <c r="G53" i="15"/>
  <c r="G52" i="15" s="1"/>
  <c r="F53" i="15"/>
  <c r="F52" i="15" s="1"/>
  <c r="E53" i="15"/>
  <c r="E52" i="15" s="1"/>
  <c r="P51" i="15"/>
  <c r="P50" i="15"/>
  <c r="P49" i="15"/>
  <c r="P48" i="15"/>
  <c r="O47" i="15"/>
  <c r="N47" i="15"/>
  <c r="M47" i="15"/>
  <c r="L47" i="15"/>
  <c r="K47" i="15"/>
  <c r="J47" i="15"/>
  <c r="I47" i="15"/>
  <c r="H47" i="15"/>
  <c r="G47" i="15"/>
  <c r="F47" i="15"/>
  <c r="E47" i="15"/>
  <c r="P46" i="15"/>
  <c r="P45" i="15"/>
  <c r="P44" i="15"/>
  <c r="O43" i="15"/>
  <c r="N43" i="15"/>
  <c r="M43" i="15"/>
  <c r="L43" i="15"/>
  <c r="K43" i="15"/>
  <c r="J43" i="15"/>
  <c r="I43" i="15"/>
  <c r="H43" i="15"/>
  <c r="G43" i="15"/>
  <c r="F43" i="15"/>
  <c r="E43" i="15"/>
  <c r="P42" i="15"/>
  <c r="P41" i="15"/>
  <c r="P40" i="15"/>
  <c r="P39" i="15"/>
  <c r="P38" i="15"/>
  <c r="P37" i="15"/>
  <c r="O36" i="15"/>
  <c r="N36" i="15"/>
  <c r="M36" i="15"/>
  <c r="L36" i="15"/>
  <c r="K36" i="15"/>
  <c r="J36" i="15"/>
  <c r="I36" i="15"/>
  <c r="H36" i="15"/>
  <c r="G36" i="15"/>
  <c r="F36" i="15"/>
  <c r="E36" i="15"/>
  <c r="P35" i="15"/>
  <c r="O34" i="15"/>
  <c r="N34" i="15"/>
  <c r="M34" i="15"/>
  <c r="L34" i="15"/>
  <c r="K34" i="15"/>
  <c r="J34" i="15"/>
  <c r="I34" i="15"/>
  <c r="H34" i="15"/>
  <c r="G34" i="15"/>
  <c r="F34" i="15"/>
  <c r="E34" i="15"/>
  <c r="P33" i="15"/>
  <c r="P32" i="15"/>
  <c r="P31" i="15"/>
  <c r="P30" i="15"/>
  <c r="P29" i="15"/>
  <c r="P28" i="15"/>
  <c r="O27" i="15"/>
  <c r="N27" i="15"/>
  <c r="M27" i="15"/>
  <c r="L27" i="15"/>
  <c r="K27" i="15"/>
  <c r="J27" i="15"/>
  <c r="I27" i="15"/>
  <c r="H27" i="15"/>
  <c r="G27" i="15"/>
  <c r="F27" i="15"/>
  <c r="E27" i="15"/>
  <c r="B119" i="14"/>
  <c r="B130" i="14" s="1"/>
  <c r="B133" i="14" s="1"/>
  <c r="B98" i="14"/>
  <c r="B95" i="14"/>
  <c r="B81" i="14"/>
  <c r="B77" i="14"/>
  <c r="B74" i="14" s="1"/>
  <c r="B54" i="14"/>
  <c r="B53" i="14" s="1"/>
  <c r="B47" i="14"/>
  <c r="B44" i="14"/>
  <c r="B41" i="14"/>
  <c r="B37" i="14"/>
  <c r="B33" i="14"/>
  <c r="B26" i="14"/>
  <c r="B19" i="14"/>
  <c r="B15" i="14"/>
  <c r="B139" i="13"/>
  <c r="C132" i="14" s="1"/>
  <c r="D132" i="14" s="1"/>
  <c r="F132" i="14" s="1"/>
  <c r="B138" i="13"/>
  <c r="C131" i="14" s="1"/>
  <c r="D131" i="14" s="1"/>
  <c r="F131" i="14" s="1"/>
  <c r="B136" i="13"/>
  <c r="C129" i="14" s="1"/>
  <c r="D129" i="14" s="1"/>
  <c r="F129" i="14" s="1"/>
  <c r="B135" i="13"/>
  <c r="C128" i="14" s="1"/>
  <c r="D128" i="14" s="1"/>
  <c r="F128" i="14" s="1"/>
  <c r="B134" i="13"/>
  <c r="C127" i="14" s="1"/>
  <c r="D127" i="14" s="1"/>
  <c r="F127" i="14" s="1"/>
  <c r="T133" i="13"/>
  <c r="T137" i="13" s="1"/>
  <c r="T140" i="13" s="1"/>
  <c r="R133" i="13"/>
  <c r="R137" i="13" s="1"/>
  <c r="R140" i="13" s="1"/>
  <c r="P133" i="13"/>
  <c r="P137" i="13" s="1"/>
  <c r="P140" i="13" s="1"/>
  <c r="N133" i="13"/>
  <c r="N137" i="13" s="1"/>
  <c r="N140" i="13" s="1"/>
  <c r="L133" i="13"/>
  <c r="K133" i="13"/>
  <c r="K137" i="13" s="1"/>
  <c r="K140" i="13" s="1"/>
  <c r="J133" i="13"/>
  <c r="I133" i="13"/>
  <c r="H133" i="13"/>
  <c r="H137" i="13" s="1"/>
  <c r="H140" i="13" s="1"/>
  <c r="G133" i="13"/>
  <c r="G137" i="13" s="1"/>
  <c r="G140" i="13" s="1"/>
  <c r="F133" i="13"/>
  <c r="F137" i="13" s="1"/>
  <c r="F140" i="13" s="1"/>
  <c r="E133" i="13"/>
  <c r="D133" i="13"/>
  <c r="D137" i="13" s="1"/>
  <c r="D140" i="13" s="1"/>
  <c r="C133" i="13"/>
  <c r="C137" i="13" s="1"/>
  <c r="C140" i="13" s="1"/>
  <c r="B132" i="13"/>
  <c r="C125" i="14" s="1"/>
  <c r="D125" i="14" s="1"/>
  <c r="F125" i="14" s="1"/>
  <c r="B131" i="13"/>
  <c r="C124" i="14" s="1"/>
  <c r="D124" i="14" s="1"/>
  <c r="F124" i="14" s="1"/>
  <c r="B130" i="13"/>
  <c r="C123" i="14" s="1"/>
  <c r="D123" i="14" s="1"/>
  <c r="F123" i="14" s="1"/>
  <c r="B129" i="13"/>
  <c r="C122" i="14" s="1"/>
  <c r="D122" i="14" s="1"/>
  <c r="F122" i="14" s="1"/>
  <c r="B128" i="13"/>
  <c r="B127" i="13"/>
  <c r="C120" i="14" s="1"/>
  <c r="L126" i="13"/>
  <c r="L137" i="13" s="1"/>
  <c r="L140" i="13" s="1"/>
  <c r="J126" i="13"/>
  <c r="I126" i="13"/>
  <c r="B120" i="13"/>
  <c r="C113" i="14" s="1"/>
  <c r="D113" i="14" s="1"/>
  <c r="F113" i="14" s="1"/>
  <c r="B119" i="13"/>
  <c r="C112" i="14" s="1"/>
  <c r="D112" i="14" s="1"/>
  <c r="F112" i="14" s="1"/>
  <c r="B116" i="13"/>
  <c r="C109" i="14" s="1"/>
  <c r="B115" i="13"/>
  <c r="C108" i="14" s="1"/>
  <c r="B114" i="13"/>
  <c r="C107" i="14" s="1"/>
  <c r="B113" i="13"/>
  <c r="C106" i="14" s="1"/>
  <c r="B112" i="13"/>
  <c r="C105" i="14" s="1"/>
  <c r="B111" i="13"/>
  <c r="C104" i="14" s="1"/>
  <c r="B110" i="13"/>
  <c r="C103" i="14" s="1"/>
  <c r="B109" i="13"/>
  <c r="C102" i="14" s="1"/>
  <c r="B108" i="13"/>
  <c r="C101" i="14" s="1"/>
  <c r="B107" i="13"/>
  <c r="C100" i="14" s="1"/>
  <c r="B106" i="13"/>
  <c r="C99" i="14" s="1"/>
  <c r="T105" i="13"/>
  <c r="R105" i="13"/>
  <c r="P105" i="13"/>
  <c r="N105" i="13"/>
  <c r="L105" i="13"/>
  <c r="K105" i="13"/>
  <c r="J105" i="13"/>
  <c r="I105" i="13"/>
  <c r="H105" i="13"/>
  <c r="G105" i="13"/>
  <c r="F105" i="13"/>
  <c r="E105" i="13"/>
  <c r="D105" i="13"/>
  <c r="C105" i="13"/>
  <c r="B104" i="13"/>
  <c r="C97" i="14" s="1"/>
  <c r="B103" i="13"/>
  <c r="C96" i="14" s="1"/>
  <c r="T102" i="13"/>
  <c r="R102" i="13"/>
  <c r="R99" i="13" s="1"/>
  <c r="P102" i="13"/>
  <c r="P99" i="13" s="1"/>
  <c r="N102" i="13"/>
  <c r="N99" i="13" s="1"/>
  <c r="L102" i="13"/>
  <c r="L99" i="13" s="1"/>
  <c r="K102" i="13"/>
  <c r="J102" i="13"/>
  <c r="J99" i="13" s="1"/>
  <c r="I102" i="13"/>
  <c r="H102" i="13"/>
  <c r="H99" i="13" s="1"/>
  <c r="G102" i="13"/>
  <c r="G99" i="13" s="1"/>
  <c r="F102" i="13"/>
  <c r="F99" i="13" s="1"/>
  <c r="E102" i="13"/>
  <c r="E99" i="13" s="1"/>
  <c r="D102" i="13"/>
  <c r="D99" i="13" s="1"/>
  <c r="C102" i="13"/>
  <c r="B101" i="13"/>
  <c r="C94" i="14" s="1"/>
  <c r="B100" i="13"/>
  <c r="C93" i="14" s="1"/>
  <c r="T99" i="13"/>
  <c r="B98" i="13"/>
  <c r="C91" i="14" s="1"/>
  <c r="D91" i="14" s="1"/>
  <c r="F91" i="14" s="1"/>
  <c r="B97" i="13"/>
  <c r="C90" i="14" s="1"/>
  <c r="D90" i="14" s="1"/>
  <c r="F90" i="14" s="1"/>
  <c r="B96" i="13"/>
  <c r="C89" i="14" s="1"/>
  <c r="D89" i="14" s="1"/>
  <c r="F89" i="14" s="1"/>
  <c r="B95" i="13"/>
  <c r="C88" i="14" s="1"/>
  <c r="D88" i="14" s="1"/>
  <c r="F88" i="14" s="1"/>
  <c r="B94" i="13"/>
  <c r="C87" i="14" s="1"/>
  <c r="B93" i="13"/>
  <c r="C86" i="14" s="1"/>
  <c r="B92" i="13"/>
  <c r="C85" i="14" s="1"/>
  <c r="B91" i="13"/>
  <c r="C84" i="14" s="1"/>
  <c r="B90" i="13"/>
  <c r="C83" i="14" s="1"/>
  <c r="B89" i="13"/>
  <c r="C82" i="14" s="1"/>
  <c r="U88" i="13"/>
  <c r="T88" i="13"/>
  <c r="S88" i="13"/>
  <c r="R88" i="13"/>
  <c r="Q88" i="13"/>
  <c r="P88" i="13"/>
  <c r="O88" i="13"/>
  <c r="N88" i="13"/>
  <c r="H88" i="13"/>
  <c r="G88" i="13"/>
  <c r="F88" i="13"/>
  <c r="E88" i="13"/>
  <c r="E80" i="13" s="1"/>
  <c r="D88" i="13"/>
  <c r="D80" i="13" s="1"/>
  <c r="C88" i="13"/>
  <c r="B87" i="13"/>
  <c r="C80" i="14" s="1"/>
  <c r="B86" i="13"/>
  <c r="C79" i="14" s="1"/>
  <c r="B85" i="13"/>
  <c r="C78" i="14" s="1"/>
  <c r="U84" i="13"/>
  <c r="U81" i="13" s="1"/>
  <c r="T84" i="13"/>
  <c r="T81" i="13" s="1"/>
  <c r="S84" i="13"/>
  <c r="S81" i="13" s="1"/>
  <c r="R84" i="13"/>
  <c r="R81" i="13" s="1"/>
  <c r="Q84" i="13"/>
  <c r="Q81" i="13" s="1"/>
  <c r="P84" i="13"/>
  <c r="P81" i="13" s="1"/>
  <c r="O84" i="13"/>
  <c r="O81" i="13" s="1"/>
  <c r="O80" i="13" s="1"/>
  <c r="O122" i="13" s="1"/>
  <c r="N84" i="13"/>
  <c r="N81" i="13" s="1"/>
  <c r="J84" i="13"/>
  <c r="J81" i="13" s="1"/>
  <c r="J80" i="13" s="1"/>
  <c r="I84" i="13"/>
  <c r="I81" i="13" s="1"/>
  <c r="I80" i="13" s="1"/>
  <c r="H84" i="13"/>
  <c r="H81" i="13" s="1"/>
  <c r="G84" i="13"/>
  <c r="G81" i="13" s="1"/>
  <c r="F84" i="13"/>
  <c r="F81" i="13" s="1"/>
  <c r="C84" i="13"/>
  <c r="C81" i="13" s="1"/>
  <c r="B83" i="13"/>
  <c r="C76" i="14" s="1"/>
  <c r="B82" i="13"/>
  <c r="L80" i="13"/>
  <c r="L122" i="13" s="1"/>
  <c r="K80" i="13"/>
  <c r="U77" i="13"/>
  <c r="S77" i="13"/>
  <c r="Q77" i="13"/>
  <c r="O77" i="13"/>
  <c r="B75" i="13"/>
  <c r="C68" i="14" s="1"/>
  <c r="D68" i="14" s="1"/>
  <c r="F68" i="14" s="1"/>
  <c r="B72" i="13"/>
  <c r="C65" i="14" s="1"/>
  <c r="B71" i="13"/>
  <c r="C64" i="14" s="1"/>
  <c r="B70" i="13"/>
  <c r="C63" i="14" s="1"/>
  <c r="B69" i="13"/>
  <c r="C62" i="14" s="1"/>
  <c r="B68" i="13"/>
  <c r="C61" i="14" s="1"/>
  <c r="B67" i="13"/>
  <c r="C60" i="14" s="1"/>
  <c r="B66" i="13"/>
  <c r="C59" i="14" s="1"/>
  <c r="B65" i="13"/>
  <c r="C58" i="14" s="1"/>
  <c r="B64" i="13"/>
  <c r="C57" i="14" s="1"/>
  <c r="B63" i="13"/>
  <c r="C56" i="14" s="1"/>
  <c r="B62" i="13"/>
  <c r="C55" i="14" s="1"/>
  <c r="T61" i="13"/>
  <c r="T60" i="13" s="1"/>
  <c r="R61" i="13"/>
  <c r="R60" i="13" s="1"/>
  <c r="P61" i="13"/>
  <c r="P60" i="13" s="1"/>
  <c r="N61" i="13"/>
  <c r="N60" i="13" s="1"/>
  <c r="J61" i="13"/>
  <c r="I61" i="13"/>
  <c r="I60" i="13" s="1"/>
  <c r="H61" i="13"/>
  <c r="H60" i="13" s="1"/>
  <c r="G61" i="13"/>
  <c r="G60" i="13" s="1"/>
  <c r="F61" i="13"/>
  <c r="F60" i="13" s="1"/>
  <c r="E61" i="13"/>
  <c r="E60" i="13" s="1"/>
  <c r="D61" i="13"/>
  <c r="D60" i="13" s="1"/>
  <c r="C61" i="13"/>
  <c r="C60" i="13" s="1"/>
  <c r="L60" i="13"/>
  <c r="K60" i="13"/>
  <c r="J60" i="13"/>
  <c r="B59" i="13"/>
  <c r="C52" i="14" s="1"/>
  <c r="D52" i="14" s="1"/>
  <c r="F52" i="14" s="1"/>
  <c r="B58" i="13"/>
  <c r="C51" i="14" s="1"/>
  <c r="B57" i="13"/>
  <c r="C50" i="14" s="1"/>
  <c r="D50" i="14" s="1"/>
  <c r="F50" i="14" s="1"/>
  <c r="B56" i="13"/>
  <c r="C49" i="14" s="1"/>
  <c r="B55" i="13"/>
  <c r="T54" i="13"/>
  <c r="R54" i="13"/>
  <c r="P54" i="13"/>
  <c r="N54" i="13"/>
  <c r="L54" i="13"/>
  <c r="K54" i="13"/>
  <c r="J54" i="13"/>
  <c r="I54" i="13"/>
  <c r="H54" i="13"/>
  <c r="G54" i="13"/>
  <c r="F54" i="13"/>
  <c r="E54" i="13"/>
  <c r="D54" i="13"/>
  <c r="C54" i="13"/>
  <c r="B53" i="13"/>
  <c r="B52" i="13"/>
  <c r="C45" i="14" s="1"/>
  <c r="T51" i="13"/>
  <c r="R51" i="13"/>
  <c r="P51" i="13"/>
  <c r="N51" i="13"/>
  <c r="L51" i="13"/>
  <c r="K51" i="13"/>
  <c r="J51" i="13"/>
  <c r="I51" i="13"/>
  <c r="H51" i="13"/>
  <c r="G51" i="13"/>
  <c r="F51" i="13"/>
  <c r="E51" i="13"/>
  <c r="D51" i="13"/>
  <c r="C51" i="13"/>
  <c r="B50" i="13"/>
  <c r="C43" i="14" s="1"/>
  <c r="B49" i="13"/>
  <c r="C42" i="14" s="1"/>
  <c r="T48" i="13"/>
  <c r="R48" i="13"/>
  <c r="P48" i="13"/>
  <c r="N48" i="13"/>
  <c r="L48" i="13"/>
  <c r="K48" i="13"/>
  <c r="J48" i="13"/>
  <c r="I48" i="13"/>
  <c r="H48" i="13"/>
  <c r="G48" i="13"/>
  <c r="F48" i="13"/>
  <c r="E48" i="13"/>
  <c r="D48" i="13"/>
  <c r="C48" i="13"/>
  <c r="B47" i="13"/>
  <c r="C40" i="14" s="1"/>
  <c r="D40" i="14" s="1"/>
  <c r="F40" i="14" s="1"/>
  <c r="B46" i="13"/>
  <c r="C39" i="14" s="1"/>
  <c r="B45" i="13"/>
  <c r="C38" i="14" s="1"/>
  <c r="T44" i="13"/>
  <c r="R44" i="13"/>
  <c r="P44" i="13"/>
  <c r="N44" i="13"/>
  <c r="L44" i="13"/>
  <c r="K44" i="13"/>
  <c r="J44" i="13"/>
  <c r="I44" i="13"/>
  <c r="H44" i="13"/>
  <c r="G44" i="13"/>
  <c r="F44" i="13"/>
  <c r="E44" i="13"/>
  <c r="D44" i="13"/>
  <c r="C44" i="13"/>
  <c r="B43" i="13"/>
  <c r="C36" i="14" s="1"/>
  <c r="D36" i="14" s="1"/>
  <c r="F36" i="14" s="1"/>
  <c r="B42" i="13"/>
  <c r="C35" i="14" s="1"/>
  <c r="B41" i="13"/>
  <c r="C34" i="14" s="1"/>
  <c r="T40" i="13"/>
  <c r="R40" i="13"/>
  <c r="P40" i="13"/>
  <c r="N40" i="13"/>
  <c r="L40" i="13"/>
  <c r="K40" i="13"/>
  <c r="J40" i="13"/>
  <c r="I40" i="13"/>
  <c r="H40" i="13"/>
  <c r="G40" i="13"/>
  <c r="F40" i="13"/>
  <c r="E40" i="13"/>
  <c r="D40" i="13"/>
  <c r="C40" i="13"/>
  <c r="B39" i="13"/>
  <c r="E76" i="19" s="1"/>
  <c r="B38" i="13"/>
  <c r="D28" i="17" s="1"/>
  <c r="B37" i="13"/>
  <c r="D27" i="17" s="1"/>
  <c r="B36" i="13"/>
  <c r="C29" i="14" s="1"/>
  <c r="B35" i="13"/>
  <c r="C28" i="14" s="1"/>
  <c r="B34" i="13"/>
  <c r="T33" i="13"/>
  <c r="R33" i="13"/>
  <c r="P33" i="13"/>
  <c r="N33" i="13"/>
  <c r="L33" i="13"/>
  <c r="K33" i="13"/>
  <c r="J33" i="13"/>
  <c r="I33" i="13"/>
  <c r="H33" i="13"/>
  <c r="G33" i="13"/>
  <c r="F33" i="13"/>
  <c r="E33" i="13"/>
  <c r="D33" i="13"/>
  <c r="C33" i="13"/>
  <c r="B32" i="13"/>
  <c r="C25" i="14" s="1"/>
  <c r="B31" i="13"/>
  <c r="C24" i="14" s="1"/>
  <c r="B30" i="13"/>
  <c r="E109" i="18" s="1"/>
  <c r="B29" i="13"/>
  <c r="E108" i="18" s="1"/>
  <c r="B28" i="13"/>
  <c r="E107" i="18" s="1"/>
  <c r="B27" i="13"/>
  <c r="E106" i="18" s="1"/>
  <c r="T26" i="13"/>
  <c r="R26" i="13"/>
  <c r="P26" i="13"/>
  <c r="N26" i="13"/>
  <c r="L26" i="13"/>
  <c r="K26" i="13"/>
  <c r="J26" i="13"/>
  <c r="I26" i="13"/>
  <c r="H26" i="13"/>
  <c r="G26" i="13"/>
  <c r="F26" i="13"/>
  <c r="E26" i="13"/>
  <c r="D26" i="13"/>
  <c r="C26" i="13"/>
  <c r="B25" i="13"/>
  <c r="E23" i="20" s="1"/>
  <c r="B24" i="13"/>
  <c r="C17" i="14" s="1"/>
  <c r="B23" i="13"/>
  <c r="T22" i="13"/>
  <c r="R22" i="13"/>
  <c r="P22" i="13"/>
  <c r="N22" i="13"/>
  <c r="L22" i="13"/>
  <c r="K22" i="13"/>
  <c r="J22" i="13"/>
  <c r="I22" i="13"/>
  <c r="H22" i="13"/>
  <c r="G22" i="13"/>
  <c r="F22" i="13"/>
  <c r="E22" i="13"/>
  <c r="D22" i="13"/>
  <c r="C22" i="13"/>
  <c r="V13" i="2"/>
  <c r="R13" i="2"/>
  <c r="Q13" i="2"/>
  <c r="P13" i="2"/>
  <c r="O13" i="2" s="1" a="1"/>
  <c r="O13" i="2" s="1"/>
  <c r="N13" i="2" a="1"/>
  <c r="N13" i="2" s="1"/>
  <c r="B3" i="24" l="1"/>
  <c r="C3" i="28"/>
  <c r="C3" i="32"/>
  <c r="C3" i="37"/>
  <c r="B3" i="13"/>
  <c r="B3" i="17"/>
  <c r="C3" i="21"/>
  <c r="C3" i="25"/>
  <c r="C3" i="29"/>
  <c r="C3" i="33"/>
  <c r="C3" i="38"/>
  <c r="B3" i="14"/>
  <c r="C3" i="18"/>
  <c r="C3" i="26"/>
  <c r="C3" i="30"/>
  <c r="C3" i="35"/>
  <c r="C3" i="39"/>
  <c r="D3" i="15"/>
  <c r="C3" i="19"/>
  <c r="C3" i="22"/>
  <c r="B3" i="23"/>
  <c r="C3" i="27"/>
  <c r="C3" i="31"/>
  <c r="C3" i="36"/>
  <c r="C3" i="40"/>
  <c r="E26" i="31"/>
  <c r="C82" i="31"/>
  <c r="E95" i="31"/>
  <c r="L28" i="33"/>
  <c r="L96" i="33"/>
  <c r="O110" i="33"/>
  <c r="D54" i="33"/>
  <c r="D132" i="33"/>
  <c r="E105" i="31"/>
  <c r="E72" i="31"/>
  <c r="E98" i="31"/>
  <c r="E109" i="31"/>
  <c r="D117" i="33"/>
  <c r="E134" i="31"/>
  <c r="R28" i="33"/>
  <c r="E131" i="33"/>
  <c r="O46" i="32"/>
  <c r="I110" i="32"/>
  <c r="S110" i="32"/>
  <c r="J56" i="30"/>
  <c r="H28" i="30"/>
  <c r="C54" i="30"/>
  <c r="D54" i="30" s="1"/>
  <c r="T54" i="30" s="1"/>
  <c r="J24" i="30"/>
  <c r="I18" i="30"/>
  <c r="J35" i="30"/>
  <c r="C52" i="30"/>
  <c r="D52" i="30" s="1"/>
  <c r="T52" i="30" s="1"/>
  <c r="C144" i="30"/>
  <c r="D144" i="30" s="1"/>
  <c r="T144" i="30" s="1"/>
  <c r="C145" i="30"/>
  <c r="J42" i="23"/>
  <c r="K37" i="18"/>
  <c r="E29" i="18"/>
  <c r="H38" i="18"/>
  <c r="H37" i="18" s="1"/>
  <c r="C41" i="14"/>
  <c r="E48" i="31"/>
  <c r="E64" i="31"/>
  <c r="E88" i="31"/>
  <c r="J28" i="33"/>
  <c r="D98" i="33"/>
  <c r="P96" i="33"/>
  <c r="P45" i="33" s="1"/>
  <c r="E142" i="33"/>
  <c r="L11" i="33"/>
  <c r="L10" i="33" s="1"/>
  <c r="D26" i="33"/>
  <c r="O28" i="33"/>
  <c r="J46" i="33"/>
  <c r="D77" i="33"/>
  <c r="D119" i="33"/>
  <c r="E19" i="31"/>
  <c r="P46" i="33"/>
  <c r="J60" i="33"/>
  <c r="E63" i="33"/>
  <c r="O96" i="33"/>
  <c r="D101" i="33"/>
  <c r="D105" i="33"/>
  <c r="I46" i="32"/>
  <c r="S46" i="32"/>
  <c r="H110" i="32"/>
  <c r="R110" i="32"/>
  <c r="P60" i="32"/>
  <c r="L110" i="32"/>
  <c r="D94" i="32"/>
  <c r="O110" i="32"/>
  <c r="D139" i="32"/>
  <c r="G60" i="30"/>
  <c r="C88" i="30"/>
  <c r="D88" i="30" s="1"/>
  <c r="T88" i="30" s="1"/>
  <c r="C98" i="30"/>
  <c r="D48" i="30"/>
  <c r="T48" i="30" s="1"/>
  <c r="M60" i="30"/>
  <c r="C77" i="30"/>
  <c r="D77" i="30" s="1"/>
  <c r="T77" i="30" s="1"/>
  <c r="C103" i="30"/>
  <c r="D103" i="30" s="1"/>
  <c r="T103" i="30" s="1"/>
  <c r="C117" i="30"/>
  <c r="I120" i="30"/>
  <c r="N110" i="30"/>
  <c r="D15" i="28"/>
  <c r="H10" i="24"/>
  <c r="C12" i="23"/>
  <c r="D16" i="23"/>
  <c r="F16" i="23" s="1"/>
  <c r="D24" i="23"/>
  <c r="G38" i="18"/>
  <c r="G37" i="18" s="1"/>
  <c r="C45" i="18"/>
  <c r="J89" i="18"/>
  <c r="K89" i="18"/>
  <c r="C42" i="23"/>
  <c r="C14" i="26"/>
  <c r="D14" i="26" s="1"/>
  <c r="S14" i="26" s="1"/>
  <c r="C15" i="30"/>
  <c r="D15" i="30" s="1"/>
  <c r="T15" i="30" s="1"/>
  <c r="E18" i="30"/>
  <c r="E18" i="32"/>
  <c r="E65" i="31"/>
  <c r="R96" i="32"/>
  <c r="I96" i="32"/>
  <c r="D145" i="32"/>
  <c r="J11" i="33"/>
  <c r="J10" i="33" s="1"/>
  <c r="D22" i="33"/>
  <c r="C29" i="31"/>
  <c r="D29" i="31" s="1"/>
  <c r="N28" i="33"/>
  <c r="L60" i="33"/>
  <c r="D75" i="33"/>
  <c r="D79" i="33"/>
  <c r="N110" i="33"/>
  <c r="D138" i="33"/>
  <c r="G30" i="22"/>
  <c r="B84" i="13"/>
  <c r="K60" i="30"/>
  <c r="Q96" i="30"/>
  <c r="D109" i="30"/>
  <c r="T109" i="30" s="1"/>
  <c r="S11" i="32"/>
  <c r="E69" i="31"/>
  <c r="J96" i="32"/>
  <c r="E100" i="31"/>
  <c r="E104" i="31"/>
  <c r="D107" i="32"/>
  <c r="G110" i="32"/>
  <c r="N11" i="33"/>
  <c r="P28" i="33"/>
  <c r="D62" i="33"/>
  <c r="O60" i="33"/>
  <c r="D65" i="33"/>
  <c r="D69" i="33"/>
  <c r="D115" i="33"/>
  <c r="C80" i="13"/>
  <c r="P80" i="13"/>
  <c r="P122" i="13" s="1"/>
  <c r="E24" i="20"/>
  <c r="G24" i="20" s="1"/>
  <c r="C20" i="28"/>
  <c r="G96" i="30"/>
  <c r="C123" i="30"/>
  <c r="C129" i="30"/>
  <c r="C89" i="31"/>
  <c r="P110" i="33"/>
  <c r="C23" i="18"/>
  <c r="E114" i="18"/>
  <c r="C97" i="30"/>
  <c r="E12" i="31"/>
  <c r="E16" i="31"/>
  <c r="E125" i="31"/>
  <c r="E129" i="31"/>
  <c r="R60" i="33"/>
  <c r="D134" i="33"/>
  <c r="D131" i="33" s="1"/>
  <c r="D137" i="33"/>
  <c r="B44" i="13"/>
  <c r="G80" i="13"/>
  <c r="G122" i="13" s="1"/>
  <c r="K42" i="23"/>
  <c r="N96" i="30"/>
  <c r="D117" i="32"/>
  <c r="D140" i="32"/>
  <c r="S60" i="33"/>
  <c r="L15" i="17"/>
  <c r="I12" i="23"/>
  <c r="E10" i="24"/>
  <c r="E63" i="30"/>
  <c r="C76" i="30"/>
  <c r="D76" i="30" s="1"/>
  <c r="T76" i="30" s="1"/>
  <c r="K110" i="30"/>
  <c r="Q96" i="32"/>
  <c r="D39" i="33"/>
  <c r="D84" i="33"/>
  <c r="G96" i="33"/>
  <c r="Q96" i="33"/>
  <c r="D114" i="33"/>
  <c r="T80" i="13"/>
  <c r="T122" i="13" s="1"/>
  <c r="H60" i="30"/>
  <c r="O110" i="30"/>
  <c r="I131" i="30"/>
  <c r="I124" i="30" s="1"/>
  <c r="E122" i="31"/>
  <c r="D122" i="31" s="1"/>
  <c r="E120" i="33"/>
  <c r="G11" i="33"/>
  <c r="D27" i="33"/>
  <c r="D40" i="33"/>
  <c r="D59" i="33"/>
  <c r="G60" i="33"/>
  <c r="G45" i="33" s="1"/>
  <c r="J96" i="33"/>
  <c r="R11" i="33"/>
  <c r="D43" i="33"/>
  <c r="D73" i="33"/>
  <c r="S96" i="33"/>
  <c r="E59" i="31"/>
  <c r="E82" i="31"/>
  <c r="D82" i="31" s="1"/>
  <c r="E52" i="31"/>
  <c r="E43" i="31"/>
  <c r="C75" i="31"/>
  <c r="E111" i="31"/>
  <c r="C114" i="31"/>
  <c r="E49" i="33"/>
  <c r="I60" i="33"/>
  <c r="E70" i="33"/>
  <c r="D94" i="33"/>
  <c r="N96" i="33"/>
  <c r="D108" i="33"/>
  <c r="D144" i="33"/>
  <c r="D23" i="33"/>
  <c r="D21" i="33" s="1"/>
  <c r="P60" i="33"/>
  <c r="E27" i="31"/>
  <c r="H11" i="33"/>
  <c r="E14" i="31"/>
  <c r="E40" i="31"/>
  <c r="E18" i="33"/>
  <c r="K21" i="33"/>
  <c r="E55" i="31"/>
  <c r="D103" i="33"/>
  <c r="E37" i="31"/>
  <c r="E35" i="31" s="1"/>
  <c r="E107" i="31"/>
  <c r="E106" i="31" s="1"/>
  <c r="E21" i="33"/>
  <c r="K38" i="33"/>
  <c r="E41" i="33"/>
  <c r="H110" i="33"/>
  <c r="R110" i="33"/>
  <c r="D129" i="33"/>
  <c r="I96" i="33"/>
  <c r="E139" i="31"/>
  <c r="D16" i="33"/>
  <c r="N10" i="33"/>
  <c r="E38" i="33"/>
  <c r="O46" i="33"/>
  <c r="N46" i="33"/>
  <c r="D78" i="33"/>
  <c r="D88" i="33"/>
  <c r="I110" i="33"/>
  <c r="G110" i="33"/>
  <c r="P46" i="32"/>
  <c r="J60" i="32"/>
  <c r="D77" i="32"/>
  <c r="D129" i="32"/>
  <c r="E142" i="32"/>
  <c r="E135" i="32" s="1"/>
  <c r="D37" i="32"/>
  <c r="D44" i="32"/>
  <c r="D126" i="32"/>
  <c r="C121" i="31"/>
  <c r="E35" i="32"/>
  <c r="D79" i="32"/>
  <c r="S28" i="32"/>
  <c r="D54" i="32"/>
  <c r="G60" i="32"/>
  <c r="D83" i="32"/>
  <c r="N96" i="32"/>
  <c r="Q110" i="32"/>
  <c r="D138" i="32"/>
  <c r="C61" i="31"/>
  <c r="C116" i="31"/>
  <c r="C13" i="30"/>
  <c r="D13" i="30" s="1"/>
  <c r="T13" i="30" s="1"/>
  <c r="N11" i="30"/>
  <c r="C33" i="30"/>
  <c r="D33" i="30" s="1"/>
  <c r="T33" i="30" s="1"/>
  <c r="C58" i="30"/>
  <c r="D58" i="30" s="1"/>
  <c r="T58" i="30" s="1"/>
  <c r="C94" i="30"/>
  <c r="D94" i="30" s="1"/>
  <c r="T94" i="30" s="1"/>
  <c r="C101" i="30"/>
  <c r="D101" i="30" s="1"/>
  <c r="T101" i="30" s="1"/>
  <c r="C116" i="30"/>
  <c r="D116" i="30" s="1"/>
  <c r="T116" i="30" s="1"/>
  <c r="C128" i="30"/>
  <c r="D128" i="30" s="1"/>
  <c r="T128" i="30" s="1"/>
  <c r="C138" i="30"/>
  <c r="D138" i="30" s="1"/>
  <c r="T138" i="30" s="1"/>
  <c r="O46" i="30"/>
  <c r="J41" i="30"/>
  <c r="P96" i="30"/>
  <c r="H110" i="30"/>
  <c r="D119" i="30"/>
  <c r="T119" i="30" s="1"/>
  <c r="P110" i="30"/>
  <c r="D145" i="30"/>
  <c r="T145" i="30" s="1"/>
  <c r="C34" i="30"/>
  <c r="D34" i="30" s="1"/>
  <c r="T34" i="30" s="1"/>
  <c r="C59" i="30"/>
  <c r="D59" i="30" s="1"/>
  <c r="T59" i="30" s="1"/>
  <c r="C91" i="30"/>
  <c r="D91" i="30" s="1"/>
  <c r="T91" i="30" s="1"/>
  <c r="C95" i="30"/>
  <c r="D95" i="30" s="1"/>
  <c r="T95" i="30" s="1"/>
  <c r="C102" i="30"/>
  <c r="D102" i="30" s="1"/>
  <c r="T102" i="30" s="1"/>
  <c r="C47" i="30"/>
  <c r="P60" i="30"/>
  <c r="N60" i="30"/>
  <c r="C72" i="30"/>
  <c r="D72" i="30" s="1"/>
  <c r="T72" i="30" s="1"/>
  <c r="C80" i="30"/>
  <c r="D80" i="30" s="1"/>
  <c r="T80" i="30" s="1"/>
  <c r="M110" i="30"/>
  <c r="C51" i="30"/>
  <c r="D51" i="30" s="1"/>
  <c r="T51" i="30" s="1"/>
  <c r="C84" i="30"/>
  <c r="D84" i="30" s="1"/>
  <c r="T84" i="30" s="1"/>
  <c r="C12" i="30"/>
  <c r="D12" i="30" s="1"/>
  <c r="K28" i="30"/>
  <c r="C43" i="30"/>
  <c r="D43" i="30" s="1"/>
  <c r="T43" i="30" s="1"/>
  <c r="C69" i="30"/>
  <c r="D69" i="30" s="1"/>
  <c r="T69" i="30" s="1"/>
  <c r="C78" i="30"/>
  <c r="D78" i="30" s="1"/>
  <c r="T78" i="30" s="1"/>
  <c r="C87" i="30"/>
  <c r="D87" i="30" s="1"/>
  <c r="T87" i="30" s="1"/>
  <c r="C130" i="30"/>
  <c r="D15" i="29"/>
  <c r="D13" i="29"/>
  <c r="C20" i="29"/>
  <c r="D11" i="29"/>
  <c r="J10" i="24"/>
  <c r="D38" i="23"/>
  <c r="F38" i="23" s="1"/>
  <c r="I42" i="23"/>
  <c r="D29" i="17"/>
  <c r="D16" i="16"/>
  <c r="F16" i="16" s="1"/>
  <c r="I20" i="20"/>
  <c r="C14" i="20"/>
  <c r="D23" i="20" s="1"/>
  <c r="G23" i="20" s="1"/>
  <c r="K12" i="18"/>
  <c r="G29" i="18"/>
  <c r="L38" i="18"/>
  <c r="L37" i="18" s="1"/>
  <c r="N89" i="18"/>
  <c r="L29" i="18"/>
  <c r="H10" i="17"/>
  <c r="H22" i="17" s="1"/>
  <c r="I26" i="15"/>
  <c r="I63" i="15" s="1"/>
  <c r="J26" i="15"/>
  <c r="B73" i="14"/>
  <c r="Q80" i="13"/>
  <c r="Q122" i="13" s="1"/>
  <c r="R80" i="13"/>
  <c r="R122" i="13" s="1"/>
  <c r="C95" i="14"/>
  <c r="F8" i="16"/>
  <c r="F13" i="16" s="1"/>
  <c r="N31" i="39"/>
  <c r="C30" i="35" s="1"/>
  <c r="F30" i="36" s="1"/>
  <c r="I30" i="36" s="1"/>
  <c r="K30" i="36" s="1"/>
  <c r="D41" i="37"/>
  <c r="D12" i="35" s="1"/>
  <c r="D55" i="37"/>
  <c r="E15" i="31"/>
  <c r="E30" i="31"/>
  <c r="E34" i="31"/>
  <c r="E44" i="31"/>
  <c r="C52" i="31"/>
  <c r="D52" i="31" s="1"/>
  <c r="E61" i="31"/>
  <c r="E68" i="31"/>
  <c r="E78" i="31"/>
  <c r="E89" i="31"/>
  <c r="D89" i="31" s="1"/>
  <c r="E103" i="31"/>
  <c r="E126" i="31"/>
  <c r="E130" i="31"/>
  <c r="D13" i="33"/>
  <c r="D17" i="33"/>
  <c r="H28" i="33"/>
  <c r="D58" i="33"/>
  <c r="D68" i="33"/>
  <c r="D71" i="33"/>
  <c r="E81" i="33"/>
  <c r="E74" i="33" s="1"/>
  <c r="E92" i="33"/>
  <c r="E85" i="33" s="1"/>
  <c r="D104" i="33"/>
  <c r="D128" i="33"/>
  <c r="D139" i="33"/>
  <c r="E53" i="31"/>
  <c r="E115" i="31"/>
  <c r="P11" i="33"/>
  <c r="N60" i="33"/>
  <c r="K113" i="33"/>
  <c r="C113" i="33"/>
  <c r="C119" i="31"/>
  <c r="D119" i="31" s="1"/>
  <c r="C12" i="31"/>
  <c r="E23" i="31"/>
  <c r="E50" i="31"/>
  <c r="E83" i="31"/>
  <c r="E87" i="31"/>
  <c r="L46" i="33"/>
  <c r="D50" i="33"/>
  <c r="C115" i="31"/>
  <c r="E13" i="31"/>
  <c r="E17" i="31"/>
  <c r="E20" i="31"/>
  <c r="E18" i="31" s="1"/>
  <c r="E32" i="31"/>
  <c r="E47" i="31"/>
  <c r="E58" i="31"/>
  <c r="E56" i="31" s="1"/>
  <c r="E66" i="31"/>
  <c r="E76" i="31"/>
  <c r="E80" i="31"/>
  <c r="E94" i="31"/>
  <c r="E128" i="31"/>
  <c r="D15" i="33"/>
  <c r="I11" i="33"/>
  <c r="I10" i="33" s="1"/>
  <c r="S11" i="33"/>
  <c r="S10" i="33" s="1"/>
  <c r="Q11" i="33"/>
  <c r="Q10" i="33" s="1"/>
  <c r="D33" i="33"/>
  <c r="E35" i="33"/>
  <c r="D66" i="33"/>
  <c r="D93" i="33"/>
  <c r="D92" i="33" s="1"/>
  <c r="D102" i="33"/>
  <c r="D109" i="33"/>
  <c r="D126" i="33"/>
  <c r="D130" i="33"/>
  <c r="E124" i="33"/>
  <c r="D141" i="33"/>
  <c r="E118" i="31"/>
  <c r="G28" i="33"/>
  <c r="D44" i="33"/>
  <c r="G46" i="33"/>
  <c r="D118" i="33"/>
  <c r="D145" i="33"/>
  <c r="C49" i="32"/>
  <c r="D58" i="32"/>
  <c r="R60" i="32"/>
  <c r="O60" i="32"/>
  <c r="G96" i="32"/>
  <c r="P110" i="32"/>
  <c r="R46" i="32"/>
  <c r="I60" i="32"/>
  <c r="C80" i="31"/>
  <c r="D15" i="32"/>
  <c r="D32" i="32"/>
  <c r="E92" i="32"/>
  <c r="E85" i="32" s="1"/>
  <c r="D125" i="32"/>
  <c r="J28" i="32"/>
  <c r="J46" i="32"/>
  <c r="K106" i="32"/>
  <c r="E120" i="32"/>
  <c r="J11" i="32"/>
  <c r="D16" i="32"/>
  <c r="K21" i="32"/>
  <c r="E24" i="32"/>
  <c r="D33" i="32"/>
  <c r="K38" i="32"/>
  <c r="N60" i="32"/>
  <c r="D84" i="32"/>
  <c r="D104" i="32"/>
  <c r="J110" i="32"/>
  <c r="E113" i="32"/>
  <c r="E131" i="32"/>
  <c r="C90" i="31"/>
  <c r="E38" i="32"/>
  <c r="K70" i="32"/>
  <c r="E99" i="32"/>
  <c r="C76" i="31"/>
  <c r="E21" i="32"/>
  <c r="N46" i="32"/>
  <c r="D13" i="32"/>
  <c r="D17" i="32"/>
  <c r="O11" i="32"/>
  <c r="D30" i="32"/>
  <c r="D34" i="32"/>
  <c r="O28" i="32"/>
  <c r="D62" i="32"/>
  <c r="D69" i="32"/>
  <c r="E70" i="32"/>
  <c r="N110" i="32"/>
  <c r="J18" i="30"/>
  <c r="C32" i="30"/>
  <c r="D32" i="30" s="1"/>
  <c r="T32" i="30" s="1"/>
  <c r="C20" i="30"/>
  <c r="D20" i="30" s="1"/>
  <c r="T20" i="30" s="1"/>
  <c r="P11" i="30"/>
  <c r="C30" i="30"/>
  <c r="D30" i="30" s="1"/>
  <c r="T30" i="30" s="1"/>
  <c r="K46" i="30"/>
  <c r="K45" i="30" s="1"/>
  <c r="J49" i="30"/>
  <c r="J46" i="30" s="1"/>
  <c r="C55" i="30"/>
  <c r="D55" i="30" s="1"/>
  <c r="T55" i="30" s="1"/>
  <c r="C67" i="30"/>
  <c r="D67" i="30" s="1"/>
  <c r="T67" i="30" s="1"/>
  <c r="C90" i="30"/>
  <c r="D90" i="30" s="1"/>
  <c r="T90" i="30" s="1"/>
  <c r="J92" i="30"/>
  <c r="J85" i="30" s="1"/>
  <c r="E99" i="30"/>
  <c r="O96" i="30"/>
  <c r="E120" i="30"/>
  <c r="C132" i="30"/>
  <c r="D132" i="30" s="1"/>
  <c r="M28" i="30"/>
  <c r="N46" i="30"/>
  <c r="H46" i="30"/>
  <c r="E56" i="30"/>
  <c r="E142" i="30"/>
  <c r="E135" i="30" s="1"/>
  <c r="E24" i="30"/>
  <c r="Q11" i="30"/>
  <c r="C22" i="30"/>
  <c r="D22" i="30" s="1"/>
  <c r="C62" i="30"/>
  <c r="D62" i="30" s="1"/>
  <c r="T62" i="30" s="1"/>
  <c r="C65" i="30"/>
  <c r="D65" i="30" s="1"/>
  <c r="T65" i="30" s="1"/>
  <c r="C68" i="30"/>
  <c r="D68" i="30" s="1"/>
  <c r="T68" i="30" s="1"/>
  <c r="I70" i="30"/>
  <c r="M96" i="30"/>
  <c r="C112" i="30"/>
  <c r="D112" i="30" s="1"/>
  <c r="T112" i="30" s="1"/>
  <c r="C118" i="30"/>
  <c r="D118" i="30" s="1"/>
  <c r="T118" i="30" s="1"/>
  <c r="C127" i="30"/>
  <c r="D127" i="30" s="1"/>
  <c r="T127" i="30" s="1"/>
  <c r="C133" i="30"/>
  <c r="D133" i="30" s="1"/>
  <c r="C139" i="30"/>
  <c r="C143" i="30"/>
  <c r="C26" i="30"/>
  <c r="D26" i="30" s="1"/>
  <c r="T26" i="30" s="1"/>
  <c r="C29" i="30"/>
  <c r="P28" i="30"/>
  <c r="C44" i="30"/>
  <c r="D44" i="30" s="1"/>
  <c r="T44" i="30" s="1"/>
  <c r="Q46" i="30"/>
  <c r="Q45" i="30" s="1"/>
  <c r="M46" i="30"/>
  <c r="C66" i="30"/>
  <c r="D66" i="30" s="1"/>
  <c r="T66" i="30" s="1"/>
  <c r="C79" i="30"/>
  <c r="C89" i="30"/>
  <c r="D89" i="30" s="1"/>
  <c r="T89" i="30" s="1"/>
  <c r="J106" i="30"/>
  <c r="G46" i="30"/>
  <c r="Q28" i="30"/>
  <c r="M11" i="30"/>
  <c r="C23" i="30"/>
  <c r="D23" i="30" s="1"/>
  <c r="T23" i="30" s="1"/>
  <c r="I92" i="30"/>
  <c r="I85" i="30" s="1"/>
  <c r="J113" i="30"/>
  <c r="D123" i="30"/>
  <c r="T123" i="30" s="1"/>
  <c r="D126" i="30"/>
  <c r="T126" i="30" s="1"/>
  <c r="E15" i="27"/>
  <c r="D12" i="29"/>
  <c r="C12" i="26"/>
  <c r="D12" i="26" s="1"/>
  <c r="S12" i="26" s="1"/>
  <c r="C13" i="26"/>
  <c r="D13" i="26" s="1"/>
  <c r="S13" i="26" s="1"/>
  <c r="C20" i="26"/>
  <c r="J10" i="26"/>
  <c r="C10" i="24"/>
  <c r="L10" i="24"/>
  <c r="D10" i="24"/>
  <c r="M10" i="24"/>
  <c r="D27" i="23"/>
  <c r="F27" i="23" s="1"/>
  <c r="J12" i="23"/>
  <c r="E42" i="23"/>
  <c r="H24" i="22"/>
  <c r="D28" i="22" s="1"/>
  <c r="G28" i="22" s="1"/>
  <c r="E20" i="20"/>
  <c r="C11" i="20"/>
  <c r="G20" i="20"/>
  <c r="C16" i="18"/>
  <c r="D107" i="18" s="1"/>
  <c r="G107" i="18" s="1"/>
  <c r="I29" i="18"/>
  <c r="J29" i="18"/>
  <c r="C41" i="18"/>
  <c r="J38" i="18"/>
  <c r="J37" i="18" s="1"/>
  <c r="D89" i="18"/>
  <c r="L89" i="18"/>
  <c r="E89" i="18"/>
  <c r="M89" i="18"/>
  <c r="I38" i="18"/>
  <c r="I37" i="18" s="1"/>
  <c r="G89" i="18"/>
  <c r="O89" i="18"/>
  <c r="F38" i="18"/>
  <c r="F37" i="18" s="1"/>
  <c r="F57" i="18" s="1"/>
  <c r="H12" i="18"/>
  <c r="E12" i="18"/>
  <c r="E57" i="18" s="1"/>
  <c r="M12" i="18"/>
  <c r="C20" i="17"/>
  <c r="C12" i="17"/>
  <c r="C26" i="17" s="1"/>
  <c r="L10" i="17"/>
  <c r="L22" i="17" s="1"/>
  <c r="C11" i="17"/>
  <c r="C25" i="17" s="1"/>
  <c r="F25" i="17" s="1"/>
  <c r="C16" i="17"/>
  <c r="L26" i="15"/>
  <c r="J63" i="15"/>
  <c r="B51" i="13"/>
  <c r="D122" i="13"/>
  <c r="J137" i="13"/>
  <c r="J140" i="13" s="1"/>
  <c r="B22" i="13"/>
  <c r="E25" i="20" s="1"/>
  <c r="S80" i="13"/>
  <c r="S122" i="13" s="1"/>
  <c r="S123" i="13" s="1"/>
  <c r="C77" i="13"/>
  <c r="K77" i="13"/>
  <c r="P77" i="13"/>
  <c r="B102" i="13"/>
  <c r="B126" i="13"/>
  <c r="N80" i="13"/>
  <c r="N122" i="13" s="1"/>
  <c r="D26" i="17"/>
  <c r="F26" i="17" s="1"/>
  <c r="E122" i="13"/>
  <c r="C30" i="14"/>
  <c r="E110" i="18"/>
  <c r="B48" i="13"/>
  <c r="F80" i="13"/>
  <c r="F122" i="13" s="1"/>
  <c r="E26" i="20"/>
  <c r="C73" i="39"/>
  <c r="D28" i="35"/>
  <c r="G28" i="36" s="1"/>
  <c r="I28" i="36" s="1"/>
  <c r="K28" i="36" s="1"/>
  <c r="N30" i="39"/>
  <c r="C36" i="35"/>
  <c r="F36" i="36" s="1"/>
  <c r="I36" i="36" s="1"/>
  <c r="K36" i="36" s="1"/>
  <c r="I21" i="39" a="1"/>
  <c r="I21" i="39" s="1"/>
  <c r="I28" i="39" s="1"/>
  <c r="F53" i="39"/>
  <c r="I44" i="39"/>
  <c r="I13" i="39" a="1"/>
  <c r="I13" i="39" s="1"/>
  <c r="C41" i="33"/>
  <c r="D42" i="33"/>
  <c r="C56" i="33"/>
  <c r="D57" i="33"/>
  <c r="D25" i="33"/>
  <c r="C24" i="33"/>
  <c r="D136" i="33"/>
  <c r="C136" i="31"/>
  <c r="D140" i="33"/>
  <c r="C140" i="31"/>
  <c r="D140" i="31" s="1"/>
  <c r="D30" i="33"/>
  <c r="D34" i="33"/>
  <c r="D37" i="33"/>
  <c r="D52" i="33"/>
  <c r="D122" i="33"/>
  <c r="C59" i="31"/>
  <c r="C73" i="31"/>
  <c r="D73" i="31" s="1"/>
  <c r="K41" i="33"/>
  <c r="K56" i="33"/>
  <c r="H60" i="33"/>
  <c r="Q60" i="33"/>
  <c r="D76" i="33"/>
  <c r="D80" i="33"/>
  <c r="D87" i="33"/>
  <c r="D91" i="33"/>
  <c r="E99" i="33"/>
  <c r="E96" i="33" s="1"/>
  <c r="C66" i="31"/>
  <c r="E90" i="31"/>
  <c r="O11" i="33"/>
  <c r="D20" i="33"/>
  <c r="D31" i="33"/>
  <c r="K49" i="33"/>
  <c r="D67" i="33"/>
  <c r="D83" i="33"/>
  <c r="D123" i="33"/>
  <c r="E77" i="31"/>
  <c r="K24" i="33"/>
  <c r="Q28" i="33"/>
  <c r="L45" i="33"/>
  <c r="L146" i="33" s="1"/>
  <c r="D53" i="33"/>
  <c r="E56" i="33"/>
  <c r="E46" i="33" s="1"/>
  <c r="K131" i="33"/>
  <c r="C145" i="31"/>
  <c r="C142" i="31" s="1"/>
  <c r="C25" i="31"/>
  <c r="C42" i="31"/>
  <c r="C71" i="31"/>
  <c r="C97" i="31"/>
  <c r="E143" i="31"/>
  <c r="D143" i="31" s="1"/>
  <c r="D14" i="33"/>
  <c r="D32" i="33"/>
  <c r="D48" i="33"/>
  <c r="K70" i="33"/>
  <c r="S110" i="33"/>
  <c r="C13" i="31"/>
  <c r="E51" i="31"/>
  <c r="C57" i="31"/>
  <c r="D57" i="31" s="1"/>
  <c r="C133" i="31"/>
  <c r="D133" i="31" s="1"/>
  <c r="E24" i="33"/>
  <c r="D89" i="33"/>
  <c r="D95" i="33"/>
  <c r="D112" i="33"/>
  <c r="D116" i="33"/>
  <c r="D113" i="33" s="1"/>
  <c r="J110" i="33"/>
  <c r="C17" i="31"/>
  <c r="C101" i="31"/>
  <c r="C105" i="31"/>
  <c r="D105" i="31" s="1"/>
  <c r="E75" i="31"/>
  <c r="E79" i="31"/>
  <c r="E86" i="31"/>
  <c r="C102" i="31"/>
  <c r="D102" i="31" s="1"/>
  <c r="E116" i="31"/>
  <c r="E127" i="31"/>
  <c r="H46" i="33"/>
  <c r="Q46" i="33"/>
  <c r="I46" i="33"/>
  <c r="I45" i="33" s="1"/>
  <c r="R46" i="33"/>
  <c r="D72" i="33"/>
  <c r="D90" i="33"/>
  <c r="K92" i="33"/>
  <c r="K85" i="33" s="1"/>
  <c r="E113" i="33"/>
  <c r="E110" i="33" s="1"/>
  <c r="D127" i="33"/>
  <c r="C33" i="31"/>
  <c r="D33" i="31" s="1"/>
  <c r="C55" i="31"/>
  <c r="D55" i="32"/>
  <c r="D72" i="32"/>
  <c r="C72" i="31"/>
  <c r="D72" i="31" s="1"/>
  <c r="D109" i="32"/>
  <c r="C109" i="31"/>
  <c r="D109" i="31" s="1"/>
  <c r="D127" i="32"/>
  <c r="C127" i="31"/>
  <c r="D134" i="32"/>
  <c r="C134" i="31"/>
  <c r="D134" i="31" s="1"/>
  <c r="D64" i="32"/>
  <c r="C64" i="31"/>
  <c r="D64" i="31" s="1"/>
  <c r="D87" i="32"/>
  <c r="C87" i="31"/>
  <c r="C93" i="31"/>
  <c r="C92" i="32"/>
  <c r="D93" i="32"/>
  <c r="D19" i="32"/>
  <c r="D18" i="32" s="1"/>
  <c r="C19" i="31"/>
  <c r="C21" i="32"/>
  <c r="D36" i="32"/>
  <c r="C36" i="31"/>
  <c r="C38" i="32"/>
  <c r="C53" i="31"/>
  <c r="D53" i="32"/>
  <c r="D100" i="31"/>
  <c r="D47" i="32"/>
  <c r="C47" i="31"/>
  <c r="D65" i="32"/>
  <c r="C65" i="31"/>
  <c r="D65" i="31" s="1"/>
  <c r="D68" i="32"/>
  <c r="C68" i="31"/>
  <c r="D132" i="32"/>
  <c r="C132" i="31"/>
  <c r="C131" i="32"/>
  <c r="D91" i="32"/>
  <c r="C91" i="31"/>
  <c r="D91" i="31" s="1"/>
  <c r="C111" i="31"/>
  <c r="D111" i="32"/>
  <c r="D48" i="32"/>
  <c r="C48" i="31"/>
  <c r="C51" i="31"/>
  <c r="D51" i="32"/>
  <c r="D108" i="32"/>
  <c r="C108" i="31"/>
  <c r="D108" i="31" s="1"/>
  <c r="D23" i="32"/>
  <c r="C23" i="31"/>
  <c r="D40" i="32"/>
  <c r="C40" i="31"/>
  <c r="C95" i="31"/>
  <c r="D95" i="32"/>
  <c r="D112" i="32"/>
  <c r="C112" i="31"/>
  <c r="D112" i="31" s="1"/>
  <c r="D130" i="32"/>
  <c r="C130" i="31"/>
  <c r="D130" i="31" s="1"/>
  <c r="L11" i="32"/>
  <c r="D26" i="32"/>
  <c r="L28" i="32"/>
  <c r="D43" i="32"/>
  <c r="H46" i="32"/>
  <c r="Q46" i="32"/>
  <c r="H60" i="32"/>
  <c r="Q60" i="32"/>
  <c r="E81" i="32"/>
  <c r="C86" i="32"/>
  <c r="S96" i="32"/>
  <c r="S45" i="32" s="1"/>
  <c r="D103" i="32"/>
  <c r="D116" i="32"/>
  <c r="D123" i="32"/>
  <c r="C128" i="32"/>
  <c r="E124" i="32"/>
  <c r="C16" i="31"/>
  <c r="D16" i="31" s="1"/>
  <c r="C22" i="31"/>
  <c r="C27" i="31"/>
  <c r="D27" i="31" s="1"/>
  <c r="C32" i="31"/>
  <c r="C37" i="31"/>
  <c r="C43" i="31"/>
  <c r="C50" i="31"/>
  <c r="C54" i="31"/>
  <c r="D54" i="31" s="1"/>
  <c r="C69" i="31"/>
  <c r="C79" i="31"/>
  <c r="C84" i="31"/>
  <c r="D84" i="31" s="1"/>
  <c r="C94" i="31"/>
  <c r="D94" i="31" s="1"/>
  <c r="C104" i="31"/>
  <c r="C125" i="31"/>
  <c r="C129" i="31"/>
  <c r="D129" i="31" s="1"/>
  <c r="C139" i="31"/>
  <c r="D66" i="32"/>
  <c r="D89" i="32"/>
  <c r="E22" i="31"/>
  <c r="E21" i="31" s="1"/>
  <c r="E144" i="31"/>
  <c r="D144" i="31" s="1"/>
  <c r="C39" i="31"/>
  <c r="C126" i="31"/>
  <c r="D14" i="32"/>
  <c r="G11" i="32"/>
  <c r="P11" i="32"/>
  <c r="D22" i="32"/>
  <c r="R11" i="32"/>
  <c r="D31" i="32"/>
  <c r="G28" i="32"/>
  <c r="P28" i="32"/>
  <c r="D39" i="32"/>
  <c r="R28" i="32"/>
  <c r="K49" i="32"/>
  <c r="D59" i="32"/>
  <c r="K63" i="32"/>
  <c r="K60" i="32" s="1"/>
  <c r="D71" i="32"/>
  <c r="D73" i="32"/>
  <c r="D78" i="32"/>
  <c r="D133" i="32"/>
  <c r="D137" i="32"/>
  <c r="D141" i="32"/>
  <c r="D144" i="32"/>
  <c r="E39" i="31"/>
  <c r="E71" i="31"/>
  <c r="E70" i="31" s="1"/>
  <c r="E101" i="31"/>
  <c r="E121" i="31"/>
  <c r="E136" i="31"/>
  <c r="D61" i="31"/>
  <c r="H11" i="32"/>
  <c r="Q11" i="32"/>
  <c r="I11" i="32"/>
  <c r="H28" i="32"/>
  <c r="Q28" i="32"/>
  <c r="I28" i="32"/>
  <c r="L46" i="32"/>
  <c r="D50" i="32"/>
  <c r="D52" i="32"/>
  <c r="L60" i="32"/>
  <c r="L45" i="32" s="1"/>
  <c r="D67" i="32"/>
  <c r="E74" i="32"/>
  <c r="D90" i="32"/>
  <c r="D98" i="32"/>
  <c r="O96" i="32"/>
  <c r="D101" i="32"/>
  <c r="D105" i="32"/>
  <c r="D118" i="32"/>
  <c r="C14" i="31"/>
  <c r="C30" i="31"/>
  <c r="D30" i="31" s="1"/>
  <c r="C34" i="31"/>
  <c r="C62" i="31"/>
  <c r="D62" i="31" s="1"/>
  <c r="C67" i="31"/>
  <c r="D67" i="31" s="1"/>
  <c r="C77" i="31"/>
  <c r="C107" i="31"/>
  <c r="C117" i="31"/>
  <c r="D117" i="31" s="1"/>
  <c r="C137" i="31"/>
  <c r="D137" i="31" s="1"/>
  <c r="C141" i="31"/>
  <c r="D141" i="31" s="1"/>
  <c r="E41" i="32"/>
  <c r="E49" i="32"/>
  <c r="C70" i="32"/>
  <c r="E106" i="32"/>
  <c r="E25" i="31"/>
  <c r="E97" i="31"/>
  <c r="E132" i="31"/>
  <c r="E131" i="31" s="1"/>
  <c r="E56" i="32"/>
  <c r="E63" i="32"/>
  <c r="D88" i="32"/>
  <c r="D102" i="32"/>
  <c r="D115" i="32"/>
  <c r="D119" i="32"/>
  <c r="D122" i="32"/>
  <c r="K131" i="32"/>
  <c r="K124" i="32" s="1"/>
  <c r="C15" i="31"/>
  <c r="C20" i="31"/>
  <c r="C26" i="31"/>
  <c r="D26" i="31" s="1"/>
  <c r="C31" i="31"/>
  <c r="D31" i="31" s="1"/>
  <c r="C58" i="31"/>
  <c r="D58" i="31" s="1"/>
  <c r="C78" i="31"/>
  <c r="C83" i="31"/>
  <c r="C88" i="31"/>
  <c r="D88" i="31" s="1"/>
  <c r="C98" i="31"/>
  <c r="C103" i="31"/>
  <c r="C118" i="31"/>
  <c r="C123" i="31"/>
  <c r="D123" i="31" s="1"/>
  <c r="C138" i="31"/>
  <c r="D138" i="31" s="1"/>
  <c r="C44" i="31"/>
  <c r="K18" i="32"/>
  <c r="N11" i="32"/>
  <c r="K35" i="32"/>
  <c r="N28" i="32"/>
  <c r="K92" i="32"/>
  <c r="K85" i="32" s="1"/>
  <c r="E42" i="31"/>
  <c r="E93" i="31"/>
  <c r="E114" i="31"/>
  <c r="C16" i="30"/>
  <c r="D16" i="30" s="1"/>
  <c r="T16" i="30" s="1"/>
  <c r="C19" i="30"/>
  <c r="C53" i="30"/>
  <c r="D53" i="30" s="1"/>
  <c r="T53" i="30" s="1"/>
  <c r="G11" i="30"/>
  <c r="E21" i="30"/>
  <c r="C31" i="30"/>
  <c r="D31" i="30" s="1"/>
  <c r="T31" i="30" s="1"/>
  <c r="P46" i="30"/>
  <c r="O60" i="30"/>
  <c r="I81" i="30"/>
  <c r="I74" i="30" s="1"/>
  <c r="E92" i="30"/>
  <c r="E85" i="30" s="1"/>
  <c r="K96" i="30"/>
  <c r="J99" i="30"/>
  <c r="C108" i="30"/>
  <c r="D108" i="30" s="1"/>
  <c r="T108" i="30" s="1"/>
  <c r="C114" i="30"/>
  <c r="C140" i="30"/>
  <c r="D140" i="30" s="1"/>
  <c r="T140" i="30" s="1"/>
  <c r="D98" i="30"/>
  <c r="T98" i="30" s="1"/>
  <c r="C105" i="30"/>
  <c r="D105" i="30" s="1"/>
  <c r="T105" i="30" s="1"/>
  <c r="D117" i="30"/>
  <c r="T117" i="30" s="1"/>
  <c r="J120" i="30"/>
  <c r="D130" i="30"/>
  <c r="T130" i="30" s="1"/>
  <c r="J142" i="30"/>
  <c r="J135" i="30" s="1"/>
  <c r="C14" i="30"/>
  <c r="D14" i="30" s="1"/>
  <c r="T14" i="30" s="1"/>
  <c r="C17" i="30"/>
  <c r="D17" i="30" s="1"/>
  <c r="T17" i="30" s="1"/>
  <c r="N28" i="30"/>
  <c r="N10" i="30" s="1"/>
  <c r="C40" i="30"/>
  <c r="D40" i="30" s="1"/>
  <c r="T40" i="30" s="1"/>
  <c r="C50" i="30"/>
  <c r="C49" i="30" s="1"/>
  <c r="C115" i="30"/>
  <c r="D115" i="30" s="1"/>
  <c r="T115" i="30" s="1"/>
  <c r="G110" i="30"/>
  <c r="J131" i="30"/>
  <c r="J124" i="30" s="1"/>
  <c r="C141" i="30"/>
  <c r="D141" i="30" s="1"/>
  <c r="T141" i="30" s="1"/>
  <c r="J21" i="30"/>
  <c r="E49" i="30"/>
  <c r="J63" i="30"/>
  <c r="H96" i="30"/>
  <c r="E106" i="30"/>
  <c r="C121" i="30"/>
  <c r="D121" i="30" s="1"/>
  <c r="T121" i="30" s="1"/>
  <c r="D139" i="30"/>
  <c r="T139" i="30" s="1"/>
  <c r="K11" i="30"/>
  <c r="G28" i="30"/>
  <c r="E70" i="30"/>
  <c r="C107" i="30"/>
  <c r="C134" i="30"/>
  <c r="D134" i="30" s="1"/>
  <c r="T134" i="30" s="1"/>
  <c r="C137" i="30"/>
  <c r="D137" i="30" s="1"/>
  <c r="T137" i="30" s="1"/>
  <c r="E41" i="30"/>
  <c r="E131" i="30"/>
  <c r="E124" i="30" s="1"/>
  <c r="E38" i="30"/>
  <c r="D79" i="30"/>
  <c r="T79" i="30" s="1"/>
  <c r="E81" i="30"/>
  <c r="E74" i="30" s="1"/>
  <c r="I99" i="30"/>
  <c r="C104" i="30"/>
  <c r="D104" i="30" s="1"/>
  <c r="T104" i="30" s="1"/>
  <c r="E113" i="30"/>
  <c r="D129" i="30"/>
  <c r="T129" i="30" s="1"/>
  <c r="D14" i="29"/>
  <c r="C11" i="27"/>
  <c r="E16" i="27"/>
  <c r="E10" i="29"/>
  <c r="C13" i="27"/>
  <c r="D13" i="27" s="1"/>
  <c r="D16" i="29"/>
  <c r="D14" i="28"/>
  <c r="C14" i="27"/>
  <c r="D14" i="27" s="1"/>
  <c r="D12" i="28"/>
  <c r="C12" i="27"/>
  <c r="D12" i="27" s="1"/>
  <c r="D16" i="28"/>
  <c r="C16" i="27"/>
  <c r="E10" i="28"/>
  <c r="C15" i="27"/>
  <c r="E11" i="27"/>
  <c r="D13" i="28"/>
  <c r="C15" i="26"/>
  <c r="D15" i="26" s="1"/>
  <c r="S15" i="26" s="1"/>
  <c r="E10" i="26"/>
  <c r="C16" i="26"/>
  <c r="D16" i="26" s="1"/>
  <c r="S16" i="26" s="1"/>
  <c r="I10" i="26"/>
  <c r="C28" i="26" s="1"/>
  <c r="I10" i="24"/>
  <c r="G10" i="24"/>
  <c r="B10" i="24"/>
  <c r="K10" i="24"/>
  <c r="N29" i="24"/>
  <c r="D46" i="23"/>
  <c r="F46" i="23" s="1"/>
  <c r="B12" i="23"/>
  <c r="N23" i="24"/>
  <c r="N45" i="24"/>
  <c r="E12" i="23"/>
  <c r="C30" i="23"/>
  <c r="H42" i="23"/>
  <c r="H11" i="23" s="1"/>
  <c r="D55" i="23"/>
  <c r="F55" i="23" s="1"/>
  <c r="N15" i="24"/>
  <c r="N37" i="24"/>
  <c r="K12" i="23"/>
  <c r="G29" i="22"/>
  <c r="H34" i="21"/>
  <c r="K29" i="21"/>
  <c r="E33" i="21" s="1"/>
  <c r="H35" i="21"/>
  <c r="D20" i="20"/>
  <c r="D26" i="20" s="1"/>
  <c r="G26" i="20" s="1"/>
  <c r="L20" i="20"/>
  <c r="H20" i="20"/>
  <c r="J20" i="20"/>
  <c r="K20" i="20"/>
  <c r="F20" i="20"/>
  <c r="G76" i="19"/>
  <c r="C19" i="18"/>
  <c r="D108" i="18" s="1"/>
  <c r="G108" i="18" s="1"/>
  <c r="J12" i="18"/>
  <c r="D119" i="18"/>
  <c r="E105" i="18"/>
  <c r="E104" i="18"/>
  <c r="G12" i="18"/>
  <c r="C13" i="18"/>
  <c r="C34" i="18"/>
  <c r="D116" i="18" s="1"/>
  <c r="E103" i="18"/>
  <c r="I12" i="18"/>
  <c r="F12" i="18"/>
  <c r="M29" i="18"/>
  <c r="F89" i="18"/>
  <c r="D118" i="18"/>
  <c r="K29" i="18"/>
  <c r="K57" i="18" s="1"/>
  <c r="D115" i="18"/>
  <c r="L12" i="18"/>
  <c r="H29" i="18"/>
  <c r="H57" i="18" s="1"/>
  <c r="H89" i="18"/>
  <c r="P89" i="18"/>
  <c r="I89" i="18"/>
  <c r="Q89" i="18"/>
  <c r="C89" i="18"/>
  <c r="D15" i="17"/>
  <c r="C13" i="17"/>
  <c r="C27" i="17" s="1"/>
  <c r="F27" i="17" s="1"/>
  <c r="C18" i="17"/>
  <c r="C14" i="17"/>
  <c r="C28" i="17" s="1"/>
  <c r="F28" i="17" s="1"/>
  <c r="K26" i="15"/>
  <c r="K63" i="15" s="1"/>
  <c r="P27" i="15"/>
  <c r="M26" i="15"/>
  <c r="M63" i="15" s="1"/>
  <c r="P34" i="15"/>
  <c r="F26" i="15"/>
  <c r="F63" i="15" s="1"/>
  <c r="G26" i="15"/>
  <c r="G63" i="15" s="1"/>
  <c r="O26" i="15"/>
  <c r="O63" i="15" s="1"/>
  <c r="P53" i="15"/>
  <c r="N26" i="15"/>
  <c r="N63" i="15" s="1"/>
  <c r="H26" i="15"/>
  <c r="H63" i="15" s="1"/>
  <c r="P47" i="15"/>
  <c r="P36" i="15"/>
  <c r="P43" i="15"/>
  <c r="D41" i="14"/>
  <c r="F41" i="14" s="1"/>
  <c r="B70" i="14"/>
  <c r="B92" i="14"/>
  <c r="B115" i="14" s="1"/>
  <c r="C77" i="14"/>
  <c r="C98" i="14"/>
  <c r="C33" i="14"/>
  <c r="D33" i="14" s="1"/>
  <c r="F33" i="14" s="1"/>
  <c r="C37" i="14"/>
  <c r="D37" i="14" s="1"/>
  <c r="F37" i="14" s="1"/>
  <c r="C54" i="14"/>
  <c r="C53" i="14" s="1"/>
  <c r="D53" i="14" s="1"/>
  <c r="F53" i="14" s="1"/>
  <c r="C81" i="14"/>
  <c r="D81" i="14" s="1"/>
  <c r="F81" i="14" s="1"/>
  <c r="C21" i="14"/>
  <c r="D77" i="13"/>
  <c r="L77" i="13"/>
  <c r="L123" i="13" s="1"/>
  <c r="L142" i="13" s="1"/>
  <c r="H80" i="13"/>
  <c r="H122" i="13" s="1"/>
  <c r="I137" i="13"/>
  <c r="I140" i="13" s="1"/>
  <c r="C22" i="14"/>
  <c r="C31" i="14"/>
  <c r="E111" i="18"/>
  <c r="F33" i="21"/>
  <c r="E77" i="13"/>
  <c r="N77" i="13"/>
  <c r="J77" i="13"/>
  <c r="C23" i="14"/>
  <c r="C32" i="14"/>
  <c r="D32" i="14" s="1"/>
  <c r="F32" i="14" s="1"/>
  <c r="E112" i="18"/>
  <c r="G112" i="18" s="1"/>
  <c r="D67" i="23"/>
  <c r="F77" i="13"/>
  <c r="B33" i="13"/>
  <c r="Q123" i="13"/>
  <c r="B81" i="13"/>
  <c r="J122" i="13"/>
  <c r="U80" i="13"/>
  <c r="U122" i="13" s="1"/>
  <c r="U123" i="13" s="1"/>
  <c r="E113" i="18"/>
  <c r="R77" i="13"/>
  <c r="B54" i="13"/>
  <c r="I99" i="13"/>
  <c r="I122" i="13" s="1"/>
  <c r="I123" i="13" s="1"/>
  <c r="B105" i="13"/>
  <c r="B133" i="13"/>
  <c r="C126" i="14" s="1"/>
  <c r="D126" i="14" s="1"/>
  <c r="F126" i="14" s="1"/>
  <c r="E137" i="13"/>
  <c r="E140" i="13" s="1"/>
  <c r="C16" i="14"/>
  <c r="C15" i="14" s="1"/>
  <c r="D15" i="14" s="1"/>
  <c r="F15" i="14" s="1"/>
  <c r="C46" i="14"/>
  <c r="C44" i="14" s="1"/>
  <c r="D44" i="14" s="1"/>
  <c r="F44" i="14" s="1"/>
  <c r="C10" i="16"/>
  <c r="E75" i="19"/>
  <c r="G75" i="19" s="1"/>
  <c r="T77" i="13"/>
  <c r="T123" i="13" s="1"/>
  <c r="T142" i="13" s="1"/>
  <c r="B88" i="13"/>
  <c r="C27" i="14"/>
  <c r="C48" i="14"/>
  <c r="C47" i="14" s="1"/>
  <c r="D47" i="14" s="1"/>
  <c r="F47" i="14" s="1"/>
  <c r="C99" i="13"/>
  <c r="C122" i="13" s="1"/>
  <c r="C123" i="13" s="1"/>
  <c r="K99" i="13"/>
  <c r="K122" i="13" s="1"/>
  <c r="C18" i="14"/>
  <c r="D18" i="14" s="1"/>
  <c r="F18" i="14" s="1"/>
  <c r="C75" i="14"/>
  <c r="H77" i="13"/>
  <c r="I77" i="13"/>
  <c r="B26" i="13"/>
  <c r="B40" i="13"/>
  <c r="G77" i="13"/>
  <c r="B61" i="13"/>
  <c r="B60" i="13" s="1"/>
  <c r="C20" i="14"/>
  <c r="C121" i="14"/>
  <c r="C119" i="14" s="1"/>
  <c r="C9" i="16"/>
  <c r="D25" i="17"/>
  <c r="C72" i="39"/>
  <c r="M48" i="39"/>
  <c r="M47" i="39" s="1" a="1"/>
  <c r="M47" i="39" s="1"/>
  <c r="M19" i="39"/>
  <c r="F59" i="39"/>
  <c r="F60" i="39" s="1"/>
  <c r="N15" i="39"/>
  <c r="N23" i="39"/>
  <c r="D24" i="35" s="1"/>
  <c r="G24" i="36" s="1"/>
  <c r="I24" i="36" s="1"/>
  <c r="K24" i="36" s="1"/>
  <c r="K19" i="39"/>
  <c r="K49" i="39"/>
  <c r="K47" i="39" s="1" a="1"/>
  <c r="K47" i="39" s="1"/>
  <c r="D125" i="33"/>
  <c r="D61" i="33"/>
  <c r="D64" i="33"/>
  <c r="C63" i="33"/>
  <c r="D111" i="33"/>
  <c r="E135" i="33"/>
  <c r="D29" i="33"/>
  <c r="D36" i="33"/>
  <c r="C35" i="33"/>
  <c r="D121" i="33"/>
  <c r="C120" i="33"/>
  <c r="C110" i="33" s="1"/>
  <c r="H45" i="33"/>
  <c r="D86" i="33"/>
  <c r="D143" i="33"/>
  <c r="C142" i="33"/>
  <c r="C135" i="33" s="1"/>
  <c r="D12" i="33"/>
  <c r="D19" i="33"/>
  <c r="D18" i="33" s="1"/>
  <c r="C18" i="33"/>
  <c r="H10" i="33"/>
  <c r="D82" i="33"/>
  <c r="C81" i="33"/>
  <c r="C74" i="33" s="1"/>
  <c r="D47" i="33"/>
  <c r="D100" i="33"/>
  <c r="C99" i="33"/>
  <c r="D107" i="33"/>
  <c r="C106" i="33"/>
  <c r="K99" i="33"/>
  <c r="K120" i="33"/>
  <c r="K110" i="33" s="1"/>
  <c r="K18" i="33"/>
  <c r="K11" i="33" s="1"/>
  <c r="C21" i="33"/>
  <c r="K35" i="33"/>
  <c r="C38" i="33"/>
  <c r="K46" i="33"/>
  <c r="C49" i="33"/>
  <c r="K63" i="33"/>
  <c r="C70" i="33"/>
  <c r="K124" i="33"/>
  <c r="C131" i="33"/>
  <c r="C124" i="33" s="1"/>
  <c r="K81" i="33"/>
  <c r="K74" i="33" s="1"/>
  <c r="K142" i="33"/>
  <c r="K135" i="33" s="1"/>
  <c r="C92" i="33"/>
  <c r="C85" i="33" s="1"/>
  <c r="K106" i="33"/>
  <c r="D75" i="32"/>
  <c r="D82" i="32"/>
  <c r="C81" i="32"/>
  <c r="C74" i="32" s="1"/>
  <c r="D25" i="32"/>
  <c r="C24" i="32"/>
  <c r="D42" i="32"/>
  <c r="C41" i="32"/>
  <c r="D29" i="32"/>
  <c r="D57" i="32"/>
  <c r="C56" i="32"/>
  <c r="D12" i="32"/>
  <c r="D136" i="32"/>
  <c r="D143" i="32"/>
  <c r="C142" i="32"/>
  <c r="C135" i="32" s="1"/>
  <c r="D97" i="32"/>
  <c r="D100" i="32"/>
  <c r="C99" i="32"/>
  <c r="D61" i="32"/>
  <c r="D114" i="32"/>
  <c r="C113" i="32"/>
  <c r="D121" i="32"/>
  <c r="C120" i="32"/>
  <c r="K24" i="32"/>
  <c r="K41" i="32"/>
  <c r="K56" i="32"/>
  <c r="K46" i="32" s="1"/>
  <c r="K113" i="32"/>
  <c r="C18" i="32"/>
  <c r="C35" i="32"/>
  <c r="C63" i="32"/>
  <c r="K81" i="32"/>
  <c r="K142" i="32"/>
  <c r="K135" i="32" s="1"/>
  <c r="K74" i="32"/>
  <c r="C85" i="32"/>
  <c r="K99" i="32"/>
  <c r="K96" i="32" s="1"/>
  <c r="C106" i="32"/>
  <c r="K120" i="32"/>
  <c r="T12" i="30"/>
  <c r="C36" i="30"/>
  <c r="I35" i="30"/>
  <c r="D143" i="30"/>
  <c r="C25" i="30"/>
  <c r="I24" i="30"/>
  <c r="C57" i="30"/>
  <c r="I56" i="30"/>
  <c r="D97" i="30"/>
  <c r="J81" i="30"/>
  <c r="J74" i="30" s="1"/>
  <c r="C86" i="30"/>
  <c r="D114" i="30"/>
  <c r="D125" i="30"/>
  <c r="H11" i="30"/>
  <c r="O28" i="30"/>
  <c r="D47" i="30"/>
  <c r="C83" i="30"/>
  <c r="D83" i="30" s="1"/>
  <c r="T83" i="30" s="1"/>
  <c r="D136" i="30"/>
  <c r="D29" i="30"/>
  <c r="J38" i="30"/>
  <c r="J28" i="30" s="1"/>
  <c r="C39" i="30"/>
  <c r="C61" i="30"/>
  <c r="J70" i="30"/>
  <c r="C71" i="30"/>
  <c r="C75" i="30"/>
  <c r="O11" i="30"/>
  <c r="C42" i="30"/>
  <c r="I41" i="30"/>
  <c r="C64" i="30"/>
  <c r="I63" i="30"/>
  <c r="I60" i="30" s="1"/>
  <c r="T132" i="30"/>
  <c r="I21" i="30"/>
  <c r="I49" i="30"/>
  <c r="C82" i="30"/>
  <c r="C93" i="30"/>
  <c r="C100" i="30"/>
  <c r="C111" i="30"/>
  <c r="C122" i="30"/>
  <c r="D122" i="30" s="1"/>
  <c r="T122" i="30" s="1"/>
  <c r="I106" i="30"/>
  <c r="I113" i="30"/>
  <c r="I142" i="30"/>
  <c r="I135" i="30" s="1"/>
  <c r="K10" i="29"/>
  <c r="C10" i="29"/>
  <c r="D11" i="28"/>
  <c r="C10" i="28"/>
  <c r="K10" i="28"/>
  <c r="C11" i="26"/>
  <c r="H25" i="25"/>
  <c r="C62" i="23"/>
  <c r="F62" i="23" s="1"/>
  <c r="F24" i="23"/>
  <c r="D13" i="23"/>
  <c r="F13" i="23" s="1"/>
  <c r="B42" i="23"/>
  <c r="C51" i="18"/>
  <c r="D110" i="18"/>
  <c r="G110" i="18" s="1"/>
  <c r="C30" i="18"/>
  <c r="D111" i="18"/>
  <c r="P22" i="17"/>
  <c r="C21" i="17"/>
  <c r="D10" i="17"/>
  <c r="C17" i="17"/>
  <c r="C19" i="17"/>
  <c r="E8" i="16"/>
  <c r="E13" i="16" s="1"/>
  <c r="P52" i="15"/>
  <c r="L63" i="15"/>
  <c r="E26" i="15"/>
  <c r="O123" i="13"/>
  <c r="M13" i="2"/>
  <c r="C120" i="31" l="1"/>
  <c r="D38" i="33"/>
  <c r="D118" i="31"/>
  <c r="O45" i="33"/>
  <c r="D98" i="31"/>
  <c r="D49" i="33"/>
  <c r="E60" i="33"/>
  <c r="D14" i="31"/>
  <c r="D95" i="31"/>
  <c r="O10" i="33"/>
  <c r="O146" i="33" s="1"/>
  <c r="R10" i="33"/>
  <c r="D113" i="32"/>
  <c r="D78" i="31"/>
  <c r="E24" i="31"/>
  <c r="E11" i="31" s="1"/>
  <c r="C124" i="32"/>
  <c r="G45" i="32"/>
  <c r="E60" i="32"/>
  <c r="D104" i="31"/>
  <c r="D37" i="31"/>
  <c r="D35" i="32"/>
  <c r="D17" i="31"/>
  <c r="E81" i="31"/>
  <c r="E74" i="31" s="1"/>
  <c r="I110" i="30"/>
  <c r="C21" i="30"/>
  <c r="E110" i="30"/>
  <c r="C142" i="30"/>
  <c r="J60" i="30"/>
  <c r="J45" i="30" s="1"/>
  <c r="H10" i="30"/>
  <c r="E60" i="30"/>
  <c r="G10" i="30"/>
  <c r="J11" i="23"/>
  <c r="I11" i="23"/>
  <c r="C67" i="23" s="1"/>
  <c r="F67" i="23" s="1"/>
  <c r="K11" i="23"/>
  <c r="C38" i="18"/>
  <c r="D38" i="18" s="1"/>
  <c r="D117" i="18"/>
  <c r="N123" i="13"/>
  <c r="B147" i="13" s="1"/>
  <c r="G123" i="13"/>
  <c r="H68" i="39" s="1"/>
  <c r="E123" i="13"/>
  <c r="E68" i="39" s="1"/>
  <c r="D48" i="31"/>
  <c r="R45" i="33"/>
  <c r="D115" i="31"/>
  <c r="J45" i="33"/>
  <c r="J146" i="33" s="1"/>
  <c r="D12" i="31"/>
  <c r="D114" i="31"/>
  <c r="D55" i="31"/>
  <c r="D24" i="33"/>
  <c r="D11" i="33" s="1"/>
  <c r="E63" i="31"/>
  <c r="D120" i="33"/>
  <c r="D23" i="31"/>
  <c r="D53" i="31"/>
  <c r="Q45" i="33"/>
  <c r="Q146" i="33" s="1"/>
  <c r="D56" i="33"/>
  <c r="G10" i="33"/>
  <c r="G146" i="33" s="1"/>
  <c r="E28" i="33"/>
  <c r="D136" i="31"/>
  <c r="D50" i="31"/>
  <c r="N45" i="33"/>
  <c r="N146" i="33" s="1"/>
  <c r="D70" i="33"/>
  <c r="D15" i="31"/>
  <c r="E49" i="31"/>
  <c r="D69" i="31"/>
  <c r="D59" i="31"/>
  <c r="D56" i="31" s="1"/>
  <c r="N45" i="32"/>
  <c r="I45" i="32"/>
  <c r="D106" i="32"/>
  <c r="D139" i="31"/>
  <c r="D126" i="31"/>
  <c r="D125" i="31"/>
  <c r="D43" i="31"/>
  <c r="P45" i="32"/>
  <c r="S10" i="32"/>
  <c r="S146" i="32" s="1"/>
  <c r="D90" i="31"/>
  <c r="E38" i="31"/>
  <c r="D111" i="31"/>
  <c r="J45" i="32"/>
  <c r="J10" i="32"/>
  <c r="J146" i="32" s="1"/>
  <c r="J11" i="30"/>
  <c r="M10" i="30"/>
  <c r="C11" i="23"/>
  <c r="E30" i="25" s="1"/>
  <c r="G30" i="25" s="1"/>
  <c r="D103" i="18"/>
  <c r="G103" i="18" s="1"/>
  <c r="J57" i="18"/>
  <c r="C74" i="14"/>
  <c r="D74" i="14" s="1"/>
  <c r="F74" i="14" s="1"/>
  <c r="P123" i="13"/>
  <c r="R123" i="13"/>
  <c r="R142" i="13" s="1"/>
  <c r="B99" i="13"/>
  <c r="D106" i="33"/>
  <c r="D96" i="33" s="1"/>
  <c r="G57" i="18"/>
  <c r="D83" i="31"/>
  <c r="D81" i="31" s="1"/>
  <c r="Q10" i="32"/>
  <c r="S45" i="33"/>
  <c r="C150" i="33" s="1"/>
  <c r="P10" i="33"/>
  <c r="P146" i="33" s="1"/>
  <c r="C96" i="33"/>
  <c r="D109" i="18"/>
  <c r="G109" i="18" s="1"/>
  <c r="E142" i="31"/>
  <c r="E135" i="31" s="1"/>
  <c r="C46" i="32"/>
  <c r="D99" i="33"/>
  <c r="P45" i="30"/>
  <c r="E96" i="32"/>
  <c r="I146" i="33"/>
  <c r="D75" i="31"/>
  <c r="N45" i="30"/>
  <c r="D56" i="32"/>
  <c r="D81" i="32"/>
  <c r="D74" i="32" s="1"/>
  <c r="E41" i="31"/>
  <c r="C18" i="30"/>
  <c r="B156" i="13"/>
  <c r="B11" i="23"/>
  <c r="E29" i="25" s="1"/>
  <c r="G29" i="25" s="1"/>
  <c r="D50" i="30"/>
  <c r="T50" i="30" s="1"/>
  <c r="J123" i="13"/>
  <c r="I57" i="18"/>
  <c r="E11" i="23"/>
  <c r="H45" i="30"/>
  <c r="H146" i="30" s="1"/>
  <c r="G45" i="30"/>
  <c r="G146" i="30" s="1"/>
  <c r="E11" i="30"/>
  <c r="E120" i="31"/>
  <c r="D40" i="31"/>
  <c r="D87" i="31"/>
  <c r="E11" i="33"/>
  <c r="E10" i="33" s="1"/>
  <c r="M45" i="30"/>
  <c r="O45" i="30"/>
  <c r="E11" i="32"/>
  <c r="H123" i="13"/>
  <c r="H142" i="13" s="1"/>
  <c r="C106" i="30"/>
  <c r="J110" i="30"/>
  <c r="J96" i="30"/>
  <c r="D34" i="31"/>
  <c r="D47" i="31"/>
  <c r="Q10" i="30"/>
  <c r="Q146" i="30" s="1"/>
  <c r="E96" i="30"/>
  <c r="P10" i="30"/>
  <c r="D68" i="31"/>
  <c r="D13" i="31"/>
  <c r="D77" i="31"/>
  <c r="E46" i="31"/>
  <c r="D145" i="31"/>
  <c r="D142" i="31" s="1"/>
  <c r="D41" i="33"/>
  <c r="E45" i="33"/>
  <c r="D38" i="32"/>
  <c r="C11" i="32"/>
  <c r="D101" i="31"/>
  <c r="D99" i="31" s="1"/>
  <c r="D76" i="31"/>
  <c r="K11" i="32"/>
  <c r="D116" i="31"/>
  <c r="H45" i="32"/>
  <c r="E110" i="32"/>
  <c r="D80" i="31"/>
  <c r="E99" i="31"/>
  <c r="E96" i="31" s="1"/>
  <c r="O45" i="32"/>
  <c r="O10" i="32"/>
  <c r="R45" i="32"/>
  <c r="R146" i="32" s="1"/>
  <c r="T133" i="30"/>
  <c r="D131" i="30"/>
  <c r="C131" i="30"/>
  <c r="C124" i="30" s="1"/>
  <c r="N146" i="30"/>
  <c r="K10" i="30"/>
  <c r="K146" i="30" s="1"/>
  <c r="I96" i="30"/>
  <c r="I45" i="30" s="1"/>
  <c r="I11" i="30"/>
  <c r="D19" i="30"/>
  <c r="D18" i="30" s="1"/>
  <c r="E28" i="30"/>
  <c r="C113" i="30"/>
  <c r="E46" i="30"/>
  <c r="D15" i="27"/>
  <c r="D10" i="28"/>
  <c r="D30" i="23"/>
  <c r="F30" i="23" s="1"/>
  <c r="C63" i="23"/>
  <c r="F63" i="23" s="1"/>
  <c r="C20" i="20"/>
  <c r="D25" i="20" s="1"/>
  <c r="G25" i="20" s="1"/>
  <c r="C12" i="18"/>
  <c r="D104" i="18"/>
  <c r="G104" i="18" s="1"/>
  <c r="M57" i="18"/>
  <c r="B116" i="14"/>
  <c r="B135" i="14" s="1"/>
  <c r="C26" i="14"/>
  <c r="D26" i="14" s="1"/>
  <c r="F26" i="14" s="1"/>
  <c r="C92" i="14"/>
  <c r="D92" i="14" s="1"/>
  <c r="F92" i="14" s="1"/>
  <c r="B77" i="13"/>
  <c r="F123" i="13"/>
  <c r="I49" i="39"/>
  <c r="N21" i="39" a="1"/>
  <c r="N21" i="39" s="1"/>
  <c r="C22" i="35" s="1"/>
  <c r="F22" i="36" s="1"/>
  <c r="I22" i="36" s="1"/>
  <c r="K22" i="36" s="1"/>
  <c r="D11" i="35"/>
  <c r="K60" i="33"/>
  <c r="C46" i="33"/>
  <c r="C45" i="33" s="1"/>
  <c r="D81" i="33"/>
  <c r="D74" i="33" s="1"/>
  <c r="D142" i="33"/>
  <c r="D135" i="33" s="1"/>
  <c r="D35" i="33"/>
  <c r="D63" i="33"/>
  <c r="E92" i="31"/>
  <c r="D97" i="31"/>
  <c r="C113" i="31"/>
  <c r="D51" i="31"/>
  <c r="S146" i="33"/>
  <c r="D32" i="31"/>
  <c r="K28" i="33"/>
  <c r="E124" i="31"/>
  <c r="D46" i="33"/>
  <c r="D103" i="31"/>
  <c r="D20" i="31"/>
  <c r="D79" i="31"/>
  <c r="D66" i="31"/>
  <c r="D63" i="31" s="1"/>
  <c r="C99" i="31"/>
  <c r="C28" i="33"/>
  <c r="E28" i="32"/>
  <c r="G10" i="32"/>
  <c r="G146" i="32" s="1"/>
  <c r="C70" i="31"/>
  <c r="K28" i="32"/>
  <c r="C28" i="32"/>
  <c r="C10" i="32" s="1"/>
  <c r="D99" i="32"/>
  <c r="D96" i="32" s="1"/>
  <c r="D24" i="32"/>
  <c r="E60" i="31"/>
  <c r="D127" i="31"/>
  <c r="D49" i="32"/>
  <c r="D46" i="32" s="1"/>
  <c r="D142" i="32"/>
  <c r="D135" i="32" s="1"/>
  <c r="C49" i="31"/>
  <c r="Q45" i="32"/>
  <c r="D63" i="32"/>
  <c r="D60" i="32" s="1"/>
  <c r="I46" i="30"/>
  <c r="D120" i="30"/>
  <c r="D16" i="27"/>
  <c r="D10" i="29"/>
  <c r="D11" i="27"/>
  <c r="C32" i="26"/>
  <c r="D106" i="18"/>
  <c r="G106" i="18" s="1"/>
  <c r="D22" i="17"/>
  <c r="K123" i="13"/>
  <c r="M68" i="39" s="1"/>
  <c r="H33" i="21"/>
  <c r="D123" i="13"/>
  <c r="D142" i="13" s="1"/>
  <c r="D18" i="35"/>
  <c r="G18" i="36" s="1"/>
  <c r="I18" i="36" s="1"/>
  <c r="K18" i="36" s="1"/>
  <c r="N13" i="39" a="1"/>
  <c r="N13" i="39" s="1"/>
  <c r="C16" i="35" s="1"/>
  <c r="F16" i="36" s="1"/>
  <c r="I16" i="36" s="1"/>
  <c r="K16" i="36" s="1"/>
  <c r="N50" i="39"/>
  <c r="C29" i="35"/>
  <c r="F29" i="36" s="1"/>
  <c r="I29" i="36" s="1"/>
  <c r="K29" i="36" s="1"/>
  <c r="C56" i="31"/>
  <c r="D85" i="33"/>
  <c r="C38" i="31"/>
  <c r="C60" i="33"/>
  <c r="C11" i="33"/>
  <c r="E113" i="31"/>
  <c r="E85" i="31"/>
  <c r="H146" i="33"/>
  <c r="D70" i="32"/>
  <c r="D22" i="31"/>
  <c r="D42" i="31"/>
  <c r="C92" i="31"/>
  <c r="C41" i="31"/>
  <c r="D44" i="31"/>
  <c r="D121" i="31"/>
  <c r="D120" i="31" s="1"/>
  <c r="D86" i="32"/>
  <c r="C86" i="31"/>
  <c r="D86" i="31" s="1"/>
  <c r="C24" i="31"/>
  <c r="D92" i="32"/>
  <c r="D41" i="32"/>
  <c r="R10" i="32"/>
  <c r="L10" i="32"/>
  <c r="L146" i="32" s="1"/>
  <c r="C150" i="32" s="1"/>
  <c r="D25" i="31"/>
  <c r="D24" i="31" s="1"/>
  <c r="C135" i="31"/>
  <c r="D36" i="31"/>
  <c r="C35" i="31"/>
  <c r="C60" i="32"/>
  <c r="D107" i="31"/>
  <c r="D106" i="31" s="1"/>
  <c r="C106" i="31"/>
  <c r="I10" i="32"/>
  <c r="D21" i="32"/>
  <c r="D39" i="31"/>
  <c r="C131" i="31"/>
  <c r="D132" i="31"/>
  <c r="D131" i="31" s="1"/>
  <c r="D19" i="31"/>
  <c r="C18" i="31"/>
  <c r="D93" i="31"/>
  <c r="D92" i="31" s="1"/>
  <c r="C96" i="32"/>
  <c r="P10" i="32"/>
  <c r="P146" i="32" s="1"/>
  <c r="D128" i="32"/>
  <c r="C128" i="31"/>
  <c r="C21" i="31"/>
  <c r="D131" i="32"/>
  <c r="D120" i="32"/>
  <c r="D110" i="32" s="1"/>
  <c r="N10" i="32"/>
  <c r="N146" i="32" s="1"/>
  <c r="E46" i="32"/>
  <c r="H10" i="32"/>
  <c r="C63" i="31"/>
  <c r="C81" i="31"/>
  <c r="C74" i="31" s="1"/>
  <c r="D71" i="31"/>
  <c r="D70" i="31" s="1"/>
  <c r="J10" i="30"/>
  <c r="M146" i="30"/>
  <c r="I28" i="30"/>
  <c r="C120" i="30"/>
  <c r="O10" i="30"/>
  <c r="C135" i="30"/>
  <c r="D107" i="30"/>
  <c r="D106" i="30" s="1"/>
  <c r="E10" i="27"/>
  <c r="C10" i="27"/>
  <c r="C24" i="28" s="1"/>
  <c r="D42" i="23"/>
  <c r="C65" i="23" s="1"/>
  <c r="F65" i="23" s="1"/>
  <c r="N41" i="24"/>
  <c r="D11" i="23"/>
  <c r="D12" i="23"/>
  <c r="N11" i="24"/>
  <c r="L57" i="18"/>
  <c r="C10" i="17"/>
  <c r="C15" i="17"/>
  <c r="C29" i="17" s="1"/>
  <c r="F29" i="17" s="1"/>
  <c r="F142" i="13"/>
  <c r="G68" i="39"/>
  <c r="C130" i="14"/>
  <c r="D130" i="14" s="1"/>
  <c r="F130" i="14" s="1"/>
  <c r="D119" i="14"/>
  <c r="F119" i="14" s="1"/>
  <c r="J142" i="13"/>
  <c r="L68" i="39"/>
  <c r="C142" i="13"/>
  <c r="C68" i="39"/>
  <c r="I142" i="13"/>
  <c r="K68" i="39"/>
  <c r="B80" i="13"/>
  <c r="B122" i="13" s="1"/>
  <c r="G111" i="18"/>
  <c r="C8" i="16"/>
  <c r="C13" i="16" s="1"/>
  <c r="C73" i="14"/>
  <c r="E142" i="13"/>
  <c r="C19" i="14"/>
  <c r="D19" i="14" s="1"/>
  <c r="F19" i="14" s="1"/>
  <c r="B137" i="13"/>
  <c r="B140" i="13" s="1"/>
  <c r="G142" i="13"/>
  <c r="K53" i="39"/>
  <c r="K46" i="39"/>
  <c r="K58" i="39" s="1"/>
  <c r="I48" i="39"/>
  <c r="I47" i="39" s="1" a="1"/>
  <c r="I47" i="39" s="1"/>
  <c r="I19" i="39"/>
  <c r="M53" i="39"/>
  <c r="M46" i="39"/>
  <c r="M58" i="39" s="1"/>
  <c r="K10" i="33"/>
  <c r="D110" i="33"/>
  <c r="D124" i="33"/>
  <c r="K96" i="33"/>
  <c r="C110" i="32"/>
  <c r="K110" i="32"/>
  <c r="K45" i="32" s="1"/>
  <c r="C70" i="30"/>
  <c r="D71" i="30"/>
  <c r="T136" i="30"/>
  <c r="D113" i="30"/>
  <c r="T114" i="30"/>
  <c r="T143" i="30"/>
  <c r="D142" i="30"/>
  <c r="D135" i="30" s="1"/>
  <c r="D111" i="30"/>
  <c r="D64" i="30"/>
  <c r="C63" i="30"/>
  <c r="D57" i="30"/>
  <c r="C56" i="30"/>
  <c r="C46" i="30" s="1"/>
  <c r="C99" i="30"/>
  <c r="C96" i="30" s="1"/>
  <c r="D100" i="30"/>
  <c r="D61" i="30"/>
  <c r="C92" i="30"/>
  <c r="C85" i="30" s="1"/>
  <c r="D93" i="30"/>
  <c r="D75" i="30"/>
  <c r="C38" i="30"/>
  <c r="D39" i="30"/>
  <c r="D86" i="30"/>
  <c r="D25" i="30"/>
  <c r="C24" i="30"/>
  <c r="C11" i="30" s="1"/>
  <c r="C81" i="30"/>
  <c r="C74" i="30" s="1"/>
  <c r="D82" i="30"/>
  <c r="D42" i="30"/>
  <c r="C41" i="30"/>
  <c r="T47" i="30"/>
  <c r="T29" i="30"/>
  <c r="T97" i="30"/>
  <c r="D36" i="30"/>
  <c r="C35" i="30"/>
  <c r="T22" i="30"/>
  <c r="D21" i="30"/>
  <c r="T125" i="30"/>
  <c r="D124" i="30"/>
  <c r="C10" i="26"/>
  <c r="D11" i="26"/>
  <c r="F42" i="23"/>
  <c r="D12" i="18"/>
  <c r="D29" i="18"/>
  <c r="C29" i="18"/>
  <c r="D113" i="18"/>
  <c r="G113" i="18" s="1"/>
  <c r="C30" i="17"/>
  <c r="F30" i="17" s="1"/>
  <c r="E63" i="15"/>
  <c r="P26" i="15"/>
  <c r="P63" i="15" s="1"/>
  <c r="F66" i="15" s="1"/>
  <c r="B150" i="13"/>
  <c r="P142" i="13"/>
  <c r="D35" i="31" l="1"/>
  <c r="D28" i="31" s="1"/>
  <c r="D60" i="33"/>
  <c r="D135" i="31"/>
  <c r="R146" i="33"/>
  <c r="E146" i="33"/>
  <c r="C110" i="31"/>
  <c r="D38" i="31"/>
  <c r="Q146" i="32"/>
  <c r="D28" i="32"/>
  <c r="K10" i="32"/>
  <c r="D49" i="30"/>
  <c r="E45" i="30"/>
  <c r="C64" i="23"/>
  <c r="F64" i="23" s="1"/>
  <c r="F11" i="23"/>
  <c r="C37" i="18"/>
  <c r="D114" i="18" s="1"/>
  <c r="G114" i="18" s="1"/>
  <c r="N142" i="13"/>
  <c r="D28" i="33"/>
  <c r="D10" i="33" s="1"/>
  <c r="D113" i="31"/>
  <c r="D110" i="31" s="1"/>
  <c r="D21" i="31"/>
  <c r="K45" i="33"/>
  <c r="K146" i="33" s="1"/>
  <c r="D60" i="31"/>
  <c r="D41" i="31"/>
  <c r="D49" i="31"/>
  <c r="D46" i="31" s="1"/>
  <c r="D96" i="31"/>
  <c r="D74" i="31"/>
  <c r="I146" i="32"/>
  <c r="E28" i="31"/>
  <c r="E10" i="31" s="1"/>
  <c r="T107" i="30"/>
  <c r="C110" i="30"/>
  <c r="O146" i="30"/>
  <c r="P146" i="30"/>
  <c r="B153" i="13"/>
  <c r="C115" i="14"/>
  <c r="D115" i="14" s="1"/>
  <c r="F115" i="14" s="1"/>
  <c r="I10" i="30"/>
  <c r="I146" i="30" s="1"/>
  <c r="C158" i="30" s="1"/>
  <c r="E45" i="32"/>
  <c r="E10" i="32"/>
  <c r="C150" i="30"/>
  <c r="J68" i="39"/>
  <c r="D11" i="32"/>
  <c r="B123" i="13"/>
  <c r="B142" i="13" s="1"/>
  <c r="N10" i="24"/>
  <c r="N60" i="24" s="1"/>
  <c r="E110" i="31"/>
  <c r="E45" i="31" s="1"/>
  <c r="H146" i="32"/>
  <c r="E10" i="30"/>
  <c r="C46" i="31"/>
  <c r="O146" i="32"/>
  <c r="T19" i="30"/>
  <c r="E146" i="30"/>
  <c r="J146" i="30"/>
  <c r="D10" i="27"/>
  <c r="C22" i="17"/>
  <c r="K142" i="13"/>
  <c r="D73" i="14"/>
  <c r="F73" i="14" s="1"/>
  <c r="N19" i="39"/>
  <c r="C96" i="31"/>
  <c r="C10" i="33"/>
  <c r="C146" i="33" s="1"/>
  <c r="D18" i="31"/>
  <c r="D45" i="33"/>
  <c r="D85" i="31"/>
  <c r="C11" i="31"/>
  <c r="C60" i="31"/>
  <c r="D124" i="32"/>
  <c r="C28" i="31"/>
  <c r="G66" i="15"/>
  <c r="I66" i="15" s="1"/>
  <c r="D68" i="39"/>
  <c r="N48" i="39"/>
  <c r="C85" i="31"/>
  <c r="C45" i="32"/>
  <c r="C146" i="32" s="1"/>
  <c r="D85" i="32"/>
  <c r="D128" i="31"/>
  <c r="D124" i="31" s="1"/>
  <c r="C124" i="31"/>
  <c r="C60" i="30"/>
  <c r="C28" i="30"/>
  <c r="C10" i="30" s="1"/>
  <c r="C61" i="23"/>
  <c r="F61" i="23" s="1"/>
  <c r="F12" i="23"/>
  <c r="C70" i="14"/>
  <c r="D70" i="14" s="1"/>
  <c r="F70" i="14" s="1"/>
  <c r="I68" i="39"/>
  <c r="C133" i="14"/>
  <c r="D133" i="14" s="1"/>
  <c r="F133" i="14" s="1"/>
  <c r="M59" i="39"/>
  <c r="M60" i="39" s="1"/>
  <c r="I46" i="39"/>
  <c r="I58" i="39" s="1"/>
  <c r="I53" i="39"/>
  <c r="N49" i="39"/>
  <c r="N28" i="39"/>
  <c r="K59" i="39"/>
  <c r="K60" i="39" s="1"/>
  <c r="K146" i="32"/>
  <c r="T39" i="30"/>
  <c r="C154" i="30" s="1"/>
  <c r="D38" i="30"/>
  <c r="D63" i="30"/>
  <c r="T64" i="30"/>
  <c r="D99" i="30"/>
  <c r="D96" i="30" s="1"/>
  <c r="T100" i="30"/>
  <c r="D110" i="30"/>
  <c r="T111" i="30"/>
  <c r="T71" i="30"/>
  <c r="D70" i="30"/>
  <c r="D24" i="30"/>
  <c r="D11" i="30" s="1"/>
  <c r="T25" i="30"/>
  <c r="D35" i="30"/>
  <c r="T36" i="30"/>
  <c r="T42" i="30"/>
  <c r="D41" i="30"/>
  <c r="T61" i="30"/>
  <c r="D81" i="30"/>
  <c r="D74" i="30" s="1"/>
  <c r="T82" i="30"/>
  <c r="T75" i="30"/>
  <c r="T86" i="30"/>
  <c r="D56" i="30"/>
  <c r="D46" i="30" s="1"/>
  <c r="T57" i="30"/>
  <c r="D92" i="30"/>
  <c r="D85" i="30" s="1"/>
  <c r="T93" i="30"/>
  <c r="S11" i="26"/>
  <c r="C24" i="26" s="1"/>
  <c r="D10" i="26"/>
  <c r="D10" i="32" l="1"/>
  <c r="D11" i="31"/>
  <c r="D10" i="31" s="1"/>
  <c r="C45" i="30"/>
  <c r="C57" i="18"/>
  <c r="D105" i="18" s="1"/>
  <c r="G105" i="18" s="1"/>
  <c r="D37" i="18"/>
  <c r="D57" i="18" s="1"/>
  <c r="E146" i="31"/>
  <c r="E146" i="32"/>
  <c r="N68" i="39"/>
  <c r="N47" i="39" a="1"/>
  <c r="N47" i="39" s="1"/>
  <c r="C37" i="35" s="1"/>
  <c r="F37" i="36" s="1"/>
  <c r="I37" i="36" s="1"/>
  <c r="K37" i="36" s="1"/>
  <c r="D146" i="33"/>
  <c r="C10" i="31"/>
  <c r="D45" i="32"/>
  <c r="D146" i="32" s="1"/>
  <c r="C162" i="30"/>
  <c r="C45" i="31"/>
  <c r="C146" i="31" s="1"/>
  <c r="C154" i="32" s="1"/>
  <c r="D45" i="31"/>
  <c r="D60" i="30"/>
  <c r="D45" i="30" s="1"/>
  <c r="C146" i="30"/>
  <c r="C116" i="14"/>
  <c r="D116" i="14" s="1"/>
  <c r="F116" i="14" s="1"/>
  <c r="B138" i="14" s="1"/>
  <c r="B139" i="14" s="1"/>
  <c r="I59" i="39"/>
  <c r="I60" i="39" s="1"/>
  <c r="D28" i="30"/>
  <c r="D10" i="30" s="1"/>
  <c r="D146" i="31" l="1"/>
  <c r="N53" i="39"/>
  <c r="N42" i="39"/>
  <c r="N52" i="39" s="1"/>
  <c r="D146" i="30"/>
  <c r="N44" i="39" l="1"/>
  <c r="O40" i="39" s="1"/>
  <c r="N46" i="39"/>
  <c r="N58" i="39" s="1"/>
  <c r="C38" i="35"/>
  <c r="O51" i="39"/>
  <c r="O14" i="39"/>
  <c r="O15" i="39"/>
  <c r="O21" i="39"/>
  <c r="O36" i="39" l="1"/>
  <c r="O34" i="39"/>
  <c r="O33" i="39"/>
  <c r="O24" i="39"/>
  <c r="O19" i="39"/>
  <c r="O23" i="39"/>
  <c r="O22" i="39"/>
  <c r="O52" i="39"/>
  <c r="O13" i="39"/>
  <c r="O32" i="39"/>
  <c r="O27" i="39"/>
  <c r="O16" i="39"/>
  <c r="O31" i="39"/>
  <c r="O17" i="39"/>
  <c r="O35" i="39"/>
  <c r="O37" i="39"/>
  <c r="O53" i="39"/>
  <c r="O38" i="39"/>
  <c r="O25" i="39"/>
  <c r="O48" i="39"/>
  <c r="O18" i="39"/>
  <c r="O47" i="39"/>
  <c r="O26" i="39"/>
  <c r="O42" i="39"/>
  <c r="O49" i="39"/>
  <c r="O30" i="39"/>
  <c r="O28" i="39"/>
  <c r="O57" i="39"/>
  <c r="O44" i="39"/>
  <c r="O50" i="39"/>
  <c r="O46" i="39"/>
  <c r="F38" i="36"/>
  <c r="I38" i="36" s="1"/>
  <c r="K38" i="36" s="1"/>
  <c r="C39" i="35"/>
  <c r="F39" i="36" s="1"/>
  <c r="I39" i="36" s="1"/>
  <c r="K39" i="36" s="1"/>
  <c r="O58" i="39"/>
  <c r="N59" i="39"/>
  <c r="O59" i="39" l="1"/>
  <c r="C41" i="35"/>
  <c r="F41" i="36" s="1"/>
  <c r="I41" i="36" s="1"/>
  <c r="K41" i="36" s="1"/>
  <c r="N60" i="39"/>
  <c r="D81" i="37" a="1"/>
  <c r="D56" i="37" a="1"/>
  <c r="D81" i="37" l="1"/>
  <c r="D56" i="37"/>
  <c r="E57" i="37" s="1"/>
  <c r="C46" i="35"/>
  <c r="C42" i="35"/>
  <c r="O60" i="39"/>
  <c r="C74" i="39"/>
  <c r="K62" i="39"/>
  <c r="K64" i="39" s="1"/>
  <c r="K65" i="39" s="1"/>
  <c r="M62" i="39"/>
  <c r="M64" i="39" s="1"/>
  <c r="M65" i="39" s="1"/>
  <c r="I62" i="39"/>
  <c r="I64" i="39" s="1"/>
  <c r="I65" i="39" s="1"/>
  <c r="E59" i="37" l="1"/>
  <c r="C62" i="37"/>
  <c r="D71" i="37" s="1"/>
  <c r="D80" i="37" s="1"/>
  <c r="E82" i="37" s="1"/>
  <c r="E12" i="35"/>
  <c r="C12" i="35" s="1"/>
  <c r="F12" i="36" s="1"/>
  <c r="I12" i="36" s="1"/>
  <c r="K12" i="36" s="1"/>
  <c r="E11" i="35"/>
  <c r="C48" i="35"/>
  <c r="F47" i="36"/>
  <c r="F42" i="36"/>
  <c r="I42" i="36" s="1"/>
  <c r="K42" i="36" s="1"/>
  <c r="C44" i="35"/>
  <c r="F11" i="35" l="1"/>
  <c r="C11" i="35" s="1"/>
  <c r="E84" i="37"/>
  <c r="K66" i="39"/>
  <c r="I66" i="39"/>
  <c r="F49" i="36"/>
  <c r="M66" i="39"/>
  <c r="C52" i="35"/>
  <c r="F44" i="36"/>
  <c r="C53" i="35"/>
  <c r="F11" i="36" l="1"/>
  <c r="I11" i="36" s="1"/>
  <c r="K11" i="36" s="1"/>
  <c r="C51" i="36" s="1"/>
  <c r="C52" i="36" s="1"/>
  <c r="C50" i="35"/>
  <c r="C51" i="3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<sst xmlns="http://schemas.openxmlformats.org/spreadsheetml/2006/main" count="3513" uniqueCount="1562">
  <si>
    <t>Submission Workbook Name:</t>
    <phoneticPr fontId="7" type="noConversion"/>
  </si>
  <si>
    <t>Quarterly_8W_F+CA</t>
  </si>
  <si>
    <t>Workbook ID:</t>
    <phoneticPr fontId="7" type="noConversion"/>
  </si>
  <si>
    <t>Submission Type:</t>
  </si>
  <si>
    <t>Quarterly</t>
  </si>
  <si>
    <t>Valuation Date:</t>
    <phoneticPr fontId="18" type="noConversion"/>
  </si>
  <si>
    <t xml:space="preserve">Financial Year End Date: </t>
  </si>
  <si>
    <t>Insurer Name:</t>
    <phoneticPr fontId="0" type="noConversion"/>
  </si>
  <si>
    <t>&lt;&lt;Enter by Insurer&gt;&gt;</t>
  </si>
  <si>
    <t xml:space="preserve">UBI: </t>
  </si>
  <si>
    <t>Business Type:</t>
  </si>
  <si>
    <t>-- Please select business type --</t>
  </si>
  <si>
    <t>Cover Page</t>
  </si>
  <si>
    <t>OK</t>
  </si>
  <si>
    <t>F.1 EBS</t>
  </si>
  <si>
    <t>F.2</t>
  </si>
  <si>
    <t>F.2 EBS by LT Portfolios</t>
  </si>
  <si>
    <t>Property</t>
  </si>
  <si>
    <t>Equity</t>
  </si>
  <si>
    <t>F.A.3 Fixed income</t>
  </si>
  <si>
    <t>F.A.4 Derivatives</t>
  </si>
  <si>
    <t>F.A.6</t>
  </si>
  <si>
    <t>F.A.6 Port Inv</t>
  </si>
  <si>
    <t>F.A.6A</t>
  </si>
  <si>
    <t>F.A.6A Port Inv of Port Inv</t>
  </si>
  <si>
    <t>F.LT.3 TVOG</t>
  </si>
  <si>
    <t>F.LT.1.2</t>
  </si>
  <si>
    <t>CA.R.1</t>
  </si>
  <si>
    <t>Yes</t>
  </si>
  <si>
    <t>Participating Business</t>
  </si>
  <si>
    <t>a.</t>
  </si>
  <si>
    <t>General Insurance</t>
  </si>
  <si>
    <t>CA.P.1.Q PCA Summary NetFDB</t>
  </si>
  <si>
    <t>Description</t>
  </si>
  <si>
    <t>Reverse Mortgage</t>
  </si>
  <si>
    <t>CA.R.2 Features of instruments</t>
  </si>
  <si>
    <t>31-Dec</t>
  </si>
  <si>
    <t>31-Mar</t>
  </si>
  <si>
    <t>30-Jun</t>
  </si>
  <si>
    <t>30-Sep</t>
  </si>
  <si>
    <t>(Jurisdiction) Branch 1</t>
  </si>
  <si>
    <t>(Jurisdiction) Branch 2</t>
  </si>
  <si>
    <t>(Jurisdiction) Branch 3</t>
  </si>
  <si>
    <t>(Jurisdiction) Branch 4</t>
  </si>
  <si>
    <t>[Name of Long-Term MA Portfolio 1]</t>
  </si>
  <si>
    <t>[Name of Long-Term MA Portfolio 2]</t>
  </si>
  <si>
    <t>[Name of Long-Term MA Portfolio 3]</t>
  </si>
  <si>
    <t>[Name of Long-Term MA Portfolio 4]</t>
  </si>
  <si>
    <t>[Name of Long-Term MA Portfolio 5]</t>
  </si>
  <si>
    <t>[Name of Long-Term MA Portfolio 6]</t>
  </si>
  <si>
    <t>[Name of Long-Term MA Portfolio 7]</t>
  </si>
  <si>
    <t>[Name of Long-Term MA Portfolio 8]</t>
  </si>
  <si>
    <t>[Name of Long-Term MA Portfolio 9]</t>
  </si>
  <si>
    <t>[Name of Long-Term MA Portfolio 10]</t>
  </si>
  <si>
    <t>(Input 1)</t>
  </si>
  <si>
    <t>(Input 2)</t>
  </si>
  <si>
    <t>(Input 3)</t>
  </si>
  <si>
    <t>(Input 4)</t>
  </si>
  <si>
    <t>(Input 5)</t>
  </si>
  <si>
    <t>[Other Risk]</t>
  </si>
  <si>
    <t>P6</t>
  </si>
  <si>
    <t>Without transition</t>
  </si>
  <si>
    <t>Currency</t>
  </si>
  <si>
    <t>Issuer</t>
  </si>
  <si>
    <t>Unique identifier (eg CUSIP, ISIN or Bloomberg identifier for private placement</t>
  </si>
  <si>
    <t>Governing law(s) of the instrument</t>
  </si>
  <si>
    <t>Instrument type recognized under the Rules</t>
  </si>
  <si>
    <t>Amount recognised in regulatory capital (reporting currency)</t>
  </si>
  <si>
    <t>E14:S14</t>
  </si>
  <si>
    <t>Nominal amount / Par Value of instrument (issuing currency)</t>
  </si>
  <si>
    <t>E16:S16</t>
  </si>
  <si>
    <t>Original maturity date</t>
  </si>
  <si>
    <t>Optional call date, contingent call dates, and redemption amount</t>
  </si>
  <si>
    <t>Subsequent call dates, if applicable</t>
  </si>
  <si>
    <t>Coupon rate and any related index</t>
  </si>
  <si>
    <t>Position in subordination hierachy in liquidation (specify instrument type immediately senior to instrument)</t>
  </si>
  <si>
    <t xml:space="preserve">If yes, specify non-compliant features </t>
  </si>
  <si>
    <t>Involved down-streamed proceeds from holding company's structurally subordinated loan? If yes please provide details.</t>
  </si>
  <si>
    <t>Any key features of an instrument that are not already included in the above</t>
  </si>
  <si>
    <t>ISIN (if any)</t>
  </si>
  <si>
    <t>Commentaries</t>
  </si>
  <si>
    <t>Applicable to HK insurers or designated insurers: Of which belongs to Branch insurance operations outside Hong Kong (Please fill in the jurisdiction of each branch operation outside Hong Kong in the row below)</t>
  </si>
  <si>
    <t xml:space="preserve">Commentary on material quarterly movement </t>
  </si>
  <si>
    <t>Explanation</t>
  </si>
  <si>
    <t xml:space="preserve">Chosen benchmark (e.g. Total assets) </t>
  </si>
  <si>
    <t>If there has been any change in MA portfolios formation / grouping over the past quarter, please outline the change and provide explanation.</t>
  </si>
  <si>
    <t>Portfolios</t>
  </si>
  <si>
    <t>Basis of Discount Rates (MA with LTA, MA without LTA, 15% Proxy MA or RFR)</t>
  </si>
  <si>
    <t>Lapse Basis for Predictability Factor (Lapse Cash Flows or Simplified + 25% Proxy)</t>
  </si>
  <si>
    <t>Approach for recalculation of MA under RCA (Stressed Effective Duration or Simplified factors)</t>
  </si>
  <si>
    <t>Lines of business (e.g. Participating, Class G, etc.) that the MA portfolio includes</t>
  </si>
  <si>
    <t>Name of hedging strategy</t>
  </si>
  <si>
    <t>Use of hedging strategy</t>
  </si>
  <si>
    <t>Hedged exposure</t>
  </si>
  <si>
    <t>Commentary on hedge effectiveness</t>
  </si>
  <si>
    <t>Name of derivative</t>
  </si>
  <si>
    <t>Reference Entity/Underlying Assets/ Index (where applicable)</t>
  </si>
  <si>
    <t>Trigger Value or Rate (Strike Price / Rate) of the Underlying reference</t>
  </si>
  <si>
    <t>Commentary on contract features</t>
  </si>
  <si>
    <t>Name of Investment Advisor/ Investment Intermediary</t>
  </si>
  <si>
    <t>Place of Domicile of the Portfolio Investment</t>
  </si>
  <si>
    <t>Name of the Management Company</t>
  </si>
  <si>
    <t>Name of Secondary Portfolio Investment Item</t>
  </si>
  <si>
    <t>Product group</t>
  </si>
  <si>
    <t>Description of product group</t>
  </si>
  <si>
    <t>If not, please explain</t>
  </si>
  <si>
    <t>Comments</t>
  </si>
  <si>
    <t xml:space="preserve">F.1 Regulatory balance sheet </t>
  </si>
  <si>
    <t>Name of Insurer:</t>
  </si>
  <si>
    <t>Valuation Date:</t>
  </si>
  <si>
    <t>Reporting Period:</t>
  </si>
  <si>
    <t>(Unit: in HKD thousands)</t>
  </si>
  <si>
    <t>Long term offshore reinsurance business</t>
  </si>
  <si>
    <t>General offshore reinsurance business</t>
  </si>
  <si>
    <t>For branch operating in Hong Kong (other than a designated insurer), whether offshore reinsurance fund is established?</t>
    <phoneticPr fontId="2" type="noConversion"/>
  </si>
  <si>
    <t>Column 1</t>
  </si>
  <si>
    <t>Column 2</t>
  </si>
  <si>
    <t>Column 3</t>
  </si>
  <si>
    <t>Column 4</t>
  </si>
  <si>
    <t>Column 5</t>
  </si>
  <si>
    <t>Column 6</t>
  </si>
  <si>
    <t>Column 7</t>
  </si>
  <si>
    <t>Column 8</t>
  </si>
  <si>
    <t>Column 9</t>
  </si>
  <si>
    <t>Column 10</t>
  </si>
  <si>
    <t>Column 11</t>
  </si>
  <si>
    <t>Column 12</t>
  </si>
  <si>
    <t>Column 13</t>
  </si>
  <si>
    <t>Column 14</t>
  </si>
  <si>
    <t>Column 15</t>
  </si>
  <si>
    <t>Column 16</t>
  </si>
  <si>
    <t>Column 17</t>
  </si>
  <si>
    <t>Column 18</t>
  </si>
  <si>
    <t>Column 19</t>
  </si>
  <si>
    <t>Column 20</t>
  </si>
  <si>
    <t>Asset / Liability / Capital Items</t>
  </si>
  <si>
    <t>(a)</t>
  </si>
  <si>
    <t>(b)</t>
  </si>
  <si>
    <t>(c)</t>
  </si>
  <si>
    <t>(d)</t>
  </si>
  <si>
    <t>(e)</t>
  </si>
  <si>
    <t>(f)</t>
  </si>
  <si>
    <t>(g)</t>
  </si>
  <si>
    <t>(h)</t>
  </si>
  <si>
    <t>(i)</t>
  </si>
  <si>
    <t>(j)</t>
  </si>
  <si>
    <t>(k)</t>
  </si>
  <si>
    <t>(l)</t>
  </si>
  <si>
    <t>(m)</t>
  </si>
  <si>
    <t>(n)</t>
  </si>
  <si>
    <t>(o)</t>
  </si>
  <si>
    <t>(p)</t>
  </si>
  <si>
    <t>(q)</t>
  </si>
  <si>
    <t>(r)</t>
  </si>
  <si>
    <t>(s)</t>
  </si>
  <si>
    <t>Carrying values under scope of regulatory consolidation</t>
  </si>
  <si>
    <t>Long Term Insurance Business</t>
  </si>
  <si>
    <t>General Insurance Business</t>
  </si>
  <si>
    <t>Non-insurance operations</t>
  </si>
  <si>
    <t>Shareholder Fund</t>
  </si>
  <si>
    <t>HK insurers or designated insurers: all long term insurance business
Branch operating in Hong Kong: all long term insurance business, other than offshore RI business if offshore RI fund is established</t>
  </si>
  <si>
    <t>Applicable to branch operating in Hong Kong with offshore RI fund established: Offshore RI business related</t>
  </si>
  <si>
    <t>HK insurers or designated insurers: all general insurance business
Branch operating in Hong Kong: all general insurance business, other than offshore RI business if offshore RI fund is established</t>
  </si>
  <si>
    <t>Linked Long Term (Class C)</t>
  </si>
  <si>
    <t>Retirement scheme category I (Class G)</t>
  </si>
  <si>
    <t>Retirement scheme category II (Class H)</t>
  </si>
  <si>
    <t>Other Businesses</t>
  </si>
  <si>
    <t>Total carrying values of the branch</t>
  </si>
  <si>
    <t>Of which belongs to Long Term Fund</t>
  </si>
  <si>
    <t>As at the end of reporting period</t>
  </si>
  <si>
    <t>(T)</t>
  </si>
  <si>
    <r>
      <t xml:space="preserve">I – Total assets </t>
    </r>
    <r>
      <rPr>
        <sz val="10"/>
        <rFont val="Arial"/>
        <family val="2"/>
      </rPr>
      <t> </t>
    </r>
  </si>
  <si>
    <t>I.A. Goodwill</t>
  </si>
  <si>
    <t>I.B. Intangible assets</t>
    <phoneticPr fontId="0" type="noConversion"/>
  </si>
  <si>
    <t>I.C. Cash and cash equivalents, and statutory deposits</t>
  </si>
  <si>
    <t>I.C1. Statutory deposits</t>
  </si>
  <si>
    <t>I.C2. Non-statutory or other deposits</t>
  </si>
  <si>
    <t>I.D. Deposits with original maturity more than three months</t>
  </si>
  <si>
    <r>
      <t>I.E. Debt securities</t>
    </r>
    <r>
      <rPr>
        <sz val="10"/>
        <rFont val="Arial"/>
        <family val="2"/>
      </rPr>
      <t> </t>
    </r>
  </si>
  <si>
    <t>I.E1. Sovereign issued</t>
  </si>
  <si>
    <t>I.E2. Issued by domestic public sector entity and other public sector entity fully guaranteed by government or central banks</t>
  </si>
  <si>
    <t>I.E3. Corporate issued</t>
  </si>
  <si>
    <t xml:space="preserve">I.E4. Asset backed securities </t>
  </si>
  <si>
    <t>I.E5. Other structured securities</t>
  </si>
  <si>
    <t>I.E6. Other debt securities</t>
  </si>
  <si>
    <t>I.F. Equities</t>
  </si>
  <si>
    <t>I.F1. Listed equities</t>
  </si>
  <si>
    <t>I.F2. Unlisted or private equities</t>
    <phoneticPr fontId="0" type="noConversion"/>
  </si>
  <si>
    <t>I.F3. Portfolio Investment  </t>
  </si>
  <si>
    <t>I.F4. Hybrid equities and preference equities</t>
  </si>
  <si>
    <t>I.F5. Strategic investments</t>
  </si>
  <si>
    <t>I.G. Derivative financial instruments</t>
  </si>
  <si>
    <t xml:space="preserve">I.H. Properties </t>
  </si>
  <si>
    <t>I.H1. Investment properties</t>
  </si>
  <si>
    <t>I.H2. Own-occupied properties</t>
  </si>
  <si>
    <t>I.I. Policyholder account assets in respect of unit-linked products / account value for retirement scheme</t>
  </si>
  <si>
    <t>I.J. Loans and advances</t>
  </si>
  <si>
    <t>I.J1. Policy loans</t>
  </si>
  <si>
    <t>I.J2. Loans and advances other than policy loans</t>
  </si>
  <si>
    <t>I.K. Reverse repurchase agreements</t>
  </si>
  <si>
    <t>I.L Subsidiaries</t>
  </si>
  <si>
    <t>I.L1. Of which: amounts due from</t>
  </si>
  <si>
    <t>I.L2. Of which: investment in</t>
  </si>
  <si>
    <t>I.M Affiliates / associates</t>
  </si>
  <si>
    <t>I.M1. Of which: amounts due from</t>
  </si>
  <si>
    <t>I.M2. Of which: investment in</t>
  </si>
  <si>
    <t>I.N Fellow subsidiaries</t>
  </si>
  <si>
    <t>I.N1. Of which: amounts due from</t>
  </si>
  <si>
    <t>I.N2. Of which: investment in</t>
  </si>
  <si>
    <t>I.O Amount due from holding company</t>
  </si>
  <si>
    <t xml:space="preserve">I.OA Amount due from Head Office </t>
  </si>
  <si>
    <t>I.P. Reinsurance assets</t>
  </si>
  <si>
    <t>I.Q. Non-investment assets</t>
  </si>
  <si>
    <t xml:space="preserve">  I.Q1. Receivables arising from insurance operations</t>
  </si>
  <si>
    <t>I.Q1a. policyholders</t>
  </si>
  <si>
    <t>I.Q1b. intermediaries</t>
  </si>
  <si>
    <t>I.Q1c. reinsurers</t>
  </si>
  <si>
    <t>I.Q2. Investment income receivable from financial assets</t>
  </si>
  <si>
    <t>I.Q3. Other property, plant and equipment (excluding properties)</t>
    <phoneticPr fontId="0" type="noConversion"/>
  </si>
  <si>
    <t>I.Q4. Current tax assets</t>
    <phoneticPr fontId="0" type="noConversion"/>
  </si>
  <si>
    <t xml:space="preserve">I.Q5. Deferred tax assets </t>
    <phoneticPr fontId="0" type="noConversion"/>
  </si>
  <si>
    <t>I.Q6. Direct investment in Own Capital instruments</t>
    <phoneticPr fontId="0" type="noConversion"/>
  </si>
  <si>
    <t>I.Q7. Defined benefit pension fund assets</t>
  </si>
  <si>
    <t>I.Q8. Lease receivables / right-of-use assets</t>
    <phoneticPr fontId="0" type="noConversion"/>
  </si>
  <si>
    <t>I.Q9. Other non-investment assets</t>
  </si>
  <si>
    <t>I.R.Amount due from Shareholder Fund</t>
  </si>
  <si>
    <t>I.S.Amount due from other insurance funds</t>
  </si>
  <si>
    <t>I.T. [Any other assets, not elsewhere shown]</t>
  </si>
  <si>
    <t>I.U. Total assets (summation of items I.A. to I.T.)</t>
  </si>
  <si>
    <t>II – Total liabilities</t>
    <phoneticPr fontId="0" type="noConversion"/>
  </si>
  <si>
    <t>II.A. and II.B. Total insurance liabilities (gross of reinsurance)</t>
  </si>
  <si>
    <t>Of which: II.A. General insurance liabilities</t>
  </si>
  <si>
    <t>II.A1. Outstanding claims liabilities</t>
  </si>
  <si>
    <t>II.A2. Premium liabilities</t>
  </si>
  <si>
    <t>II.A3. Margin over Current Estimate for:</t>
  </si>
  <si>
    <t>II.A3a. Outstanding claims liabilities</t>
    <phoneticPr fontId="0" type="noConversion"/>
  </si>
  <si>
    <t>II.A3b. Premium liabilities</t>
    <phoneticPr fontId="0" type="noConversion"/>
  </si>
  <si>
    <t>II.A4. Other general insurance liabilities</t>
  </si>
  <si>
    <t xml:space="preserve">Of which: II.B Long term insurance liabilities </t>
  </si>
  <si>
    <t>II.B1. Outstanding claims - reported claims</t>
  </si>
  <si>
    <t>II.B2. Outstanding claims - unreported claims</t>
  </si>
  <si>
    <t>II.B3. Inforce reserves</t>
  </si>
  <si>
    <t>II.B4. Margin over Current Estimate</t>
  </si>
  <si>
    <t>II.B5. Prepaid policyholder premiums</t>
  </si>
  <si>
    <t>II.B6. Other long term insurance liabilities</t>
  </si>
  <si>
    <t>II.C. Payables to policyholders, intermediaries &amp; reinsurers (including deposits from)</t>
  </si>
  <si>
    <t>II.D. Reinsurance liabilities</t>
  </si>
  <si>
    <t>II.E. Derivative financial instruments</t>
  </si>
  <si>
    <t>II.F. Repurchase agreements</t>
  </si>
  <si>
    <t>II.G. Total other liabilities</t>
  </si>
  <si>
    <t>II.G1. Interest-bearing financial liabilities issued (non-bank)</t>
  </si>
  <si>
    <t>II.G2. Bank borrowings</t>
  </si>
  <si>
    <t>II.G3. Subordinated liabilities</t>
  </si>
  <si>
    <t>II.G3a. Subordinated liabilities not in Eligible Capital Resources</t>
  </si>
  <si>
    <t>II.G3b. Subordinated liabilities in Eligible Capital Resources</t>
  </si>
  <si>
    <t>II.G4. Borrowings with / amount due to related parties</t>
    <phoneticPr fontId="0" type="noConversion"/>
  </si>
  <si>
    <t>II.G4a. Of which: affiliates / associates </t>
    <phoneticPr fontId="0" type="noConversion"/>
  </si>
  <si>
    <t>II.G4b. Of which: subsidiaries</t>
    <phoneticPr fontId="0" type="noConversion"/>
  </si>
  <si>
    <t>II.G4c. Of which: fellow subsidiaries</t>
    <phoneticPr fontId="0" type="noConversion"/>
  </si>
  <si>
    <t>II.G4d. Of which: Holding company</t>
    <phoneticPr fontId="0" type="noConversion"/>
  </si>
  <si>
    <t>II.G4e. Of which: Head Office</t>
  </si>
  <si>
    <t>II.G5. Other borrowings</t>
  </si>
  <si>
    <t>II.G6. Current tax liabilities</t>
  </si>
  <si>
    <t>II.G7. Deferred tax liabilities</t>
  </si>
  <si>
    <t>II.G8. Pension benefit obligations</t>
  </si>
  <si>
    <t>II.G9. Lease liabilities</t>
  </si>
  <si>
    <t>II.G10. Other provisions and liabilities</t>
  </si>
  <si>
    <t>II.H. Amount due to Shareholder Fund</t>
  </si>
  <si>
    <t>II.I. Amount due to other insurance funds</t>
  </si>
  <si>
    <t>II.J. Contingent liabilities (on regulatory basis)</t>
  </si>
  <si>
    <t>II.K. [Any other liabilities, not elsewhere shown]</t>
  </si>
  <si>
    <t>II.L. Total liabilities (summation of items II.A. to II.K.)</t>
  </si>
  <si>
    <t>Net assets</t>
    <phoneticPr fontId="0" type="noConversion"/>
  </si>
  <si>
    <t>III – Equity</t>
  </si>
  <si>
    <t xml:space="preserve">III.A. Paid-up capital </t>
  </si>
  <si>
    <t>III.A1. Ordinary shares</t>
  </si>
  <si>
    <t>III.A2. Preference shares</t>
  </si>
  <si>
    <t>III.B. Head Office account (for branch only)</t>
  </si>
  <si>
    <t>III.C. Statutory retained earnings</t>
  </si>
  <si>
    <t>III.D. Other reserves</t>
  </si>
  <si>
    <t>III.E. Contributed surplus</t>
  </si>
  <si>
    <t>III.F. Any other equity items [not elsewhere shown, with breakdown in added rows]</t>
  </si>
  <si>
    <t>Shareholders’ equity attributable to shareholders (summation of items III.A. to III.F.)</t>
  </si>
  <si>
    <t>III.G. Minority / non-controlling interests</t>
  </si>
  <si>
    <t>III.H. Participating policyholders' equity or account</t>
  </si>
  <si>
    <t>III.I. Total equity (summation of items III.A. to III.H.)</t>
  </si>
  <si>
    <t>Check (Net assets)</t>
  </si>
  <si>
    <t>Tolerance</t>
  </si>
  <si>
    <t>Check for input on Branch Jurisdicion and Name (N15)</t>
  </si>
  <si>
    <t xml:space="preserve">Check </t>
  </si>
  <si>
    <t>Check for input on Branch Jurisdicion and Name (P15)</t>
  </si>
  <si>
    <t>Check for input on Branch Jurisdicion and Name (R15)</t>
  </si>
  <si>
    <t>Check for input on Branch Jurisdicion and Name (T15)</t>
  </si>
  <si>
    <t>F.1A Commentary on regulatory balance sheet movement</t>
  </si>
  <si>
    <t>EBS carrying values under scope of regulatory consolidation</t>
  </si>
  <si>
    <t>EBS carrying values under scope of regulatory consolidation
(i.e. Column [2] of F.1 EBS)</t>
  </si>
  <si>
    <t>Quarterly movement
(i.e. Differences between columns 2 and 3)</t>
  </si>
  <si>
    <t>Check</t>
  </si>
  <si>
    <t>As at end of previous quarter</t>
  </si>
  <si>
    <t>As at end of current quarter</t>
  </si>
  <si>
    <t>(T-1)</t>
  </si>
  <si>
    <t>I.R. Amount due from Shareholder Fund</t>
  </si>
  <si>
    <t>I.S. Amount due from other insurance funds</t>
  </si>
  <si>
    <t>Of which: II.A. General Insurance Liabilities</t>
  </si>
  <si>
    <t>II.A4. Other General Insurance Liabilities</t>
  </si>
  <si>
    <t>Of which: II.B Long Term Insurance Liabilities</t>
  </si>
  <si>
    <t>II.B5. Prepaid policy holder premiums</t>
  </si>
  <si>
    <t>II.B6. Other Long Term Insurance Liabilities</t>
  </si>
  <si>
    <t>II.G4. Borrowings with / amount due to related parties</t>
  </si>
  <si>
    <t>Number commentary missing</t>
  </si>
  <si>
    <t xml:space="preserve">Materiality applicable on quarterly movement </t>
  </si>
  <si>
    <t>Percentage applied to the chosen benchmark (%)</t>
  </si>
  <si>
    <t>Materiality applied (in HKD thousands)</t>
  </si>
  <si>
    <t>F.2 Regulatory balance sheet split by long-term business portfolios</t>
  </si>
  <si>
    <t>Column 12</t>
    <phoneticPr fontId="0" type="noConversion"/>
  </si>
  <si>
    <t>Column 13</t>
    <phoneticPr fontId="0" type="noConversion"/>
  </si>
  <si>
    <t>Column 14</t>
    <phoneticPr fontId="0" type="noConversion"/>
  </si>
  <si>
    <t>* Also refers to MA with LTA for applicable portfolios.</t>
  </si>
  <si>
    <t>Portfolio Information</t>
  </si>
  <si>
    <t>Total
Long-Term Fund</t>
  </si>
  <si>
    <t>Supplementary information
(Free text input)</t>
  </si>
  <si>
    <t>End of Table</t>
  </si>
  <si>
    <t>Other 
Long-Term Portfolios</t>
  </si>
  <si>
    <r>
      <t xml:space="preserve">Distinct three-digit identifier X (e.g. PAR, UL1, etc.) for mapping MA worksheets
</t>
    </r>
    <r>
      <rPr>
        <b/>
        <i/>
        <sz val="10"/>
        <rFont val="Arial"/>
        <family val="2"/>
      </rPr>
      <t xml:space="preserve">(Note: Please input X to generate MA returns "F.LT.MA.X.1" to "F.LT.MA.X.6". Generation only works when three digits are inputted. MA returns will be deleted when X is removed in this row / has less than three digits.) </t>
    </r>
  </si>
  <si>
    <t>b.</t>
  </si>
  <si>
    <t>c.</t>
  </si>
  <si>
    <t>d.</t>
  </si>
  <si>
    <t xml:space="preserve">Eligible Assets % </t>
  </si>
  <si>
    <t>e.</t>
  </si>
  <si>
    <t>Base MA* (in bps)</t>
  </si>
  <si>
    <t>f.</t>
  </si>
  <si>
    <t>Predictability Factor under Base MA</t>
  </si>
  <si>
    <t>g.</t>
  </si>
  <si>
    <t>Duration Factor under Base MA (before applying the cap of Eligible Assets %)</t>
  </si>
  <si>
    <t>h.</t>
  </si>
  <si>
    <t>i.</t>
  </si>
  <si>
    <t>Stressed MA* under Interest Rate Risk Up RCA Scenario (in bps)</t>
  </si>
  <si>
    <t>j.</t>
  </si>
  <si>
    <t>Stressed MA* under Interest Rate Risk Down RCA Scenario (in bps)</t>
  </si>
  <si>
    <t>k.</t>
  </si>
  <si>
    <t>Stressed MA* under Credit Spread Risk RCA Scenario (in bps)</t>
  </si>
  <si>
    <t>l.</t>
  </si>
  <si>
    <t>Stressed MA* under Equity Risk RCA Scenario (in bps)</t>
  </si>
  <si>
    <t>m.</t>
  </si>
  <si>
    <t>I – Total Assets (by MA Asset Class)</t>
  </si>
  <si>
    <t>Eligible assets - debt securities</t>
  </si>
  <si>
    <t xml:space="preserve">    Sovereign issued</t>
  </si>
  <si>
    <t xml:space="preserve">    Issued by domestic public sector entity and other public sector entity fully guaranteed by government or central banks</t>
  </si>
  <si>
    <t xml:space="preserve">    Corporate issued</t>
  </si>
  <si>
    <t xml:space="preserve">    Asset Backed Securities </t>
  </si>
  <si>
    <t xml:space="preserve">    Other structured securities</t>
  </si>
  <si>
    <t xml:space="preserve">    Other debt securities</t>
  </si>
  <si>
    <t>Eligible assets - loans and advances (excluding policy loans)</t>
  </si>
  <si>
    <t xml:space="preserve">    Loans and advances other than policy loans</t>
  </si>
  <si>
    <t>Non-eligible assets</t>
  </si>
  <si>
    <t xml:space="preserve">    Equities</t>
  </si>
  <si>
    <t xml:space="preserve">    Convertible bonds with convertible option held by the issuer or third party</t>
  </si>
  <si>
    <t xml:space="preserve">    Derivative financial instruments</t>
  </si>
  <si>
    <t xml:space="preserve">    Properties</t>
  </si>
  <si>
    <t xml:space="preserve">    Portfolio Investment (not looked-through)</t>
  </si>
  <si>
    <t xml:space="preserve">    Investment income receivable from financial assets</t>
  </si>
  <si>
    <t>Non-invested assets in the MA portfolio</t>
  </si>
  <si>
    <t xml:space="preserve">    Cash and cash equivalents, and statutory deposits</t>
  </si>
  <si>
    <t xml:space="preserve">    Assets held for ILAS</t>
  </si>
  <si>
    <t xml:space="preserve">    Policy loans</t>
  </si>
  <si>
    <t>Others</t>
  </si>
  <si>
    <t xml:space="preserve">    Reinsurance assets</t>
  </si>
  <si>
    <t xml:space="preserve">    Policyholder account assets in respect of account value for retirement scheme</t>
  </si>
  <si>
    <t xml:space="preserve">    Assets used to support liabilities that are not subject to MA</t>
  </si>
  <si>
    <t xml:space="preserve">    Any other assets, not elsewhere shown (Please explain the nature under Supplementary information)</t>
  </si>
  <si>
    <t>II – Total Liabilities</t>
  </si>
  <si>
    <t>II.A.B.  Total insurance liabilities (gross of reinsurance)</t>
  </si>
  <si>
    <t>Of which: general insurance liabilities</t>
  </si>
  <si>
    <t>Of which: long-term insurance liabilities</t>
  </si>
  <si>
    <t>II.G. Total other non-(Re)Insurance liabilities</t>
  </si>
  <si>
    <t>II.H. Contingent liabilities (on regulatory basis)</t>
  </si>
  <si>
    <t>II.I. [Any other liabilities, not elsewhere shown]</t>
  </si>
  <si>
    <t>Excess of Assets over Liabilities</t>
  </si>
  <si>
    <t>Worksheets</t>
  </si>
  <si>
    <t>Item 1 Value</t>
  </si>
  <si>
    <t>Item 2 Value</t>
  </si>
  <si>
    <t>F.2 / F.1</t>
  </si>
  <si>
    <t>Check (Distinct identifier)</t>
  </si>
  <si>
    <t>Check (Identifiers are all with 3 digits)</t>
  </si>
  <si>
    <t>F.A.1 Breakdown of properties</t>
  </si>
  <si>
    <t>Ref to F.1 (or other worksheet)</t>
  </si>
  <si>
    <t>Carrying value 
under regulatory balance sheet as at period end</t>
  </si>
  <si>
    <t>HK insurers or designated insurers: all insurance business
Branch operating in Hong Kong: all insurance business, other than offshore RI business  if offshore RI fund(s) is established</t>
  </si>
  <si>
    <t>Properties</t>
  </si>
  <si>
    <t>I.H</t>
  </si>
  <si>
    <t>Own-occupied</t>
  </si>
  <si>
    <t>Investment</t>
  </si>
  <si>
    <t>Portfolio Investment (Full, Actual Allocation-based or Mandate-based Look-through)</t>
  </si>
  <si>
    <t>&lt;F.A.6&gt;</t>
  </si>
  <si>
    <t>Other Property Exposures (in Other Assets)</t>
  </si>
  <si>
    <t>Subtotal</t>
  </si>
  <si>
    <t>Check (Portfolio Investment (Property component))</t>
  </si>
  <si>
    <t>F.A.1 / F.A.6</t>
  </si>
  <si>
    <t>Check (Offshore Reinsurance Fund)</t>
  </si>
  <si>
    <t>F.A.1 / F.1</t>
  </si>
  <si>
    <t>F.A.2 Breakdown of equities</t>
  </si>
  <si>
    <t>Carrying value under regulatory balance sheet as at period end</t>
  </si>
  <si>
    <t>HK insurers or designated insurers: all insurance business
Branch operating in Hong Kong: all insurance business, other than offshore RI business if offshore RI fund(s) is established</t>
  </si>
  <si>
    <t>Developed Markets Listed</t>
  </si>
  <si>
    <t>Emerging Markets Listed</t>
  </si>
  <si>
    <t>Unlisted</t>
  </si>
  <si>
    <t>Equities</t>
  </si>
  <si>
    <t>I.F</t>
  </si>
  <si>
    <t>Listed Equities</t>
  </si>
  <si>
    <t>Private Equities</t>
  </si>
  <si>
    <t xml:space="preserve">Hybrid Equities / Preference Shares </t>
  </si>
  <si>
    <t>Strategic Investments</t>
  </si>
  <si>
    <t>Portfolio Investment (No Look-through)</t>
  </si>
  <si>
    <t>Investment in Affiliates (No Look-through)</t>
  </si>
  <si>
    <t>I.M</t>
  </si>
  <si>
    <t>Other Equity Exposures (in Other Assets)</t>
  </si>
  <si>
    <t>Check (Listed Equities)</t>
  </si>
  <si>
    <t>F.A.2 / F.1</t>
  </si>
  <si>
    <t>Check (Private Equities)</t>
  </si>
  <si>
    <t>Check (Hybrid Equities / Preference Shares)</t>
  </si>
  <si>
    <t>Check (Strategic Investments)</t>
  </si>
  <si>
    <t>Check (Portfolio Investment (Equity component))</t>
  </si>
  <si>
    <t>F.A.2 / F.A.6</t>
  </si>
  <si>
    <t>Check (Portfolio Investment (No look-through))</t>
  </si>
  <si>
    <t>F.A.3 Breakdown of debt securities and loans</t>
  </si>
  <si>
    <t>1. Debt Securities &amp; Loans - Overall Summary</t>
  </si>
  <si>
    <t>Effective Duration</t>
  </si>
  <si>
    <t>HKD</t>
  </si>
  <si>
    <t>USD</t>
  </si>
  <si>
    <t>RMB</t>
  </si>
  <si>
    <t>Debt Securities</t>
  </si>
  <si>
    <t>Sovereign issued</t>
  </si>
  <si>
    <t>Issued by government / central bank</t>
  </si>
  <si>
    <t>Issued by recognized multilateral development bank and supranational organization</t>
  </si>
  <si>
    <t>Issued by domestic public sector entity and other public sector entity fully guaranteed by government or central banks</t>
  </si>
  <si>
    <t>Domestic public sector entity in Hong Kong</t>
  </si>
  <si>
    <t>Overseas public sector entity outside Hong Kong</t>
  </si>
  <si>
    <t>Corporate issued</t>
  </si>
  <si>
    <t xml:space="preserve">Convertible bonds with options held by the bondholder </t>
  </si>
  <si>
    <t>Callable bonds without convertible options</t>
  </si>
  <si>
    <t>Other corporate bonds</t>
  </si>
  <si>
    <t>Asset backed securities</t>
  </si>
  <si>
    <t xml:space="preserve">      Mortgage backed securities</t>
  </si>
  <si>
    <t xml:space="preserve">      Other asset-backed securities</t>
  </si>
  <si>
    <t>Insurance linked securities</t>
  </si>
  <si>
    <t xml:space="preserve">Structured notes </t>
  </si>
  <si>
    <t>Other debt securities</t>
  </si>
  <si>
    <t>Loans and advances</t>
  </si>
  <si>
    <t>Mortgage loans</t>
  </si>
  <si>
    <t>Commercial Mortgage</t>
  </si>
  <si>
    <t>Residential Mortgage</t>
  </si>
  <si>
    <t>Policy Loans</t>
  </si>
  <si>
    <t>Other loans and advances</t>
  </si>
  <si>
    <t>Loans to financial institutions</t>
  </si>
  <si>
    <t>Sovereign bonds</t>
  </si>
  <si>
    <t>Corporate bonds</t>
  </si>
  <si>
    <t>Convertible bonds with options</t>
  </si>
  <si>
    <t xml:space="preserve">      Mortgage-backed securities</t>
  </si>
  <si>
    <t>Other Debt Securities</t>
  </si>
  <si>
    <t>Other Debt / Loan Exposures (in Other Assets)</t>
  </si>
  <si>
    <t>Total</t>
  </si>
  <si>
    <t>2. Debt Securities &amp; Loans - By Credit Rating Band / Maturity Bucket</t>
  </si>
  <si>
    <t>Column 21</t>
  </si>
  <si>
    <t>Column 22</t>
  </si>
  <si>
    <t>Column 23</t>
  </si>
  <si>
    <t>Column 24</t>
  </si>
  <si>
    <t>Column 25</t>
  </si>
  <si>
    <t>Column 26</t>
  </si>
  <si>
    <t>Column 27</t>
  </si>
  <si>
    <t>Column 28</t>
  </si>
  <si>
    <t>Maturity Bucket</t>
  </si>
  <si>
    <t>Breakdown of Carrying Value by Credit Rating Band - from specified rating agencies</t>
  </si>
  <si>
    <t>Breakdown of Carrying Value by Credit Rating Band - from rating agencies other than specified rating agencies or internal credit assessment</t>
  </si>
  <si>
    <t>Unrated</t>
  </si>
  <si>
    <t>Rating 1</t>
  </si>
  <si>
    <t>Rating 2</t>
  </si>
  <si>
    <t>Rating 3</t>
  </si>
  <si>
    <t>Rating 4</t>
  </si>
  <si>
    <t>Rating 5</t>
  </si>
  <si>
    <t>Rating 6</t>
  </si>
  <si>
    <t>Rating 7</t>
  </si>
  <si>
    <t>Sovereign bonds (including sovereign issued bonds, bonds issued by public sector entity, and the corresponding component in Portfolio Investment after applying the look-through)</t>
  </si>
  <si>
    <t>Up to 5 years</t>
  </si>
  <si>
    <t>Exceeding 5 years and up to 10 years</t>
  </si>
  <si>
    <t>Exceeding 10 years and up to 15 years</t>
  </si>
  <si>
    <t>Exceeding 15 years and up to 20 years</t>
  </si>
  <si>
    <t>Exceeding 20 years and up to 25 years</t>
  </si>
  <si>
    <t>Exceeding 25 years and up to 30 years</t>
  </si>
  <si>
    <t>Exceeding 30 years</t>
  </si>
  <si>
    <t>Debt securities and loans other than sovereign bonds, corporate bonds and policy loans</t>
  </si>
  <si>
    <t>3. Debt Securities &amp; Loans - By Rating Band (Q4 and annual return only)</t>
  </si>
  <si>
    <t>Column 29</t>
  </si>
  <si>
    <t>Column 30</t>
  </si>
  <si>
    <t>Column 31</t>
  </si>
  <si>
    <t>Column 32</t>
  </si>
  <si>
    <t>Column 33</t>
  </si>
  <si>
    <t>Column 34</t>
  </si>
  <si>
    <t>Column 35</t>
  </si>
  <si>
    <t>Column 36</t>
  </si>
  <si>
    <t>Column 37</t>
  </si>
  <si>
    <t>Column 38</t>
  </si>
  <si>
    <t>Column 39</t>
  </si>
  <si>
    <t>Column 40</t>
  </si>
  <si>
    <t>Column 41</t>
  </si>
  <si>
    <t>Column 42</t>
  </si>
  <si>
    <t>Column 43</t>
  </si>
  <si>
    <t>Column 44</t>
  </si>
  <si>
    <t>Debt securities and loans other than sovereign bonds, corporate bonds and policy loans (including exposures held in portfolio investment)</t>
  </si>
  <si>
    <t>Commercial Mortgage and Other loans and advances</t>
  </si>
  <si>
    <t xml:space="preserve">Insurance linked securities and Structured notes </t>
  </si>
  <si>
    <t>Check (Sovereign bonds)</t>
  </si>
  <si>
    <t>F.A.3 (1) / F.A.3 (2)</t>
  </si>
  <si>
    <t>Check (Corporate bonds)</t>
  </si>
  <si>
    <t>Check (Other debt exposures)</t>
  </si>
  <si>
    <t>F.A.3 / F.1</t>
  </si>
  <si>
    <t>Check (Issued by domestic public sector entity and other public sector entity fully guaranteed by government or central banks)</t>
  </si>
  <si>
    <t>Check (Asset backed securities)</t>
  </si>
  <si>
    <t>Check (Other structured securities)</t>
  </si>
  <si>
    <t>Check (Other debt securities)</t>
  </si>
  <si>
    <t>Check (Policy loans)</t>
  </si>
  <si>
    <t>Check (Loans and advances other than policy loans)</t>
  </si>
  <si>
    <t>Check (Portfolio Investment (Fixed income component)</t>
  </si>
  <si>
    <t>F.A.3 / F.A.6</t>
  </si>
  <si>
    <t>Check (Residential Mortgage)</t>
  </si>
  <si>
    <t>Check (Commercial Mortgage and Other loans and advances)</t>
  </si>
  <si>
    <t>Check (Insurance linked securities and Structured notes )</t>
  </si>
  <si>
    <t>Check (Other Debt Securities)</t>
  </si>
  <si>
    <t>F.A.4 Particulars of derivatives and hedging</t>
  </si>
  <si>
    <t>(Unit: in HKD thousands, unless otherwise specified)</t>
  </si>
  <si>
    <t>Carrying value of hedged exposure</t>
  </si>
  <si>
    <t>Hedging Behaviour under Stressed Scenarios</t>
  </si>
  <si>
    <t>Interest Rate Risk</t>
  </si>
  <si>
    <t>Credit Spread Risk</t>
  </si>
  <si>
    <t>Equity Risk</t>
  </si>
  <si>
    <t>Property risk</t>
  </si>
  <si>
    <t>Currency Risk</t>
  </si>
  <si>
    <t>Carrying value of derivatives</t>
  </si>
  <si>
    <t>Fund</t>
  </si>
  <si>
    <t>Buy/Sell</t>
  </si>
  <si>
    <t>Contract Type</t>
  </si>
  <si>
    <t xml:space="preserve">Underlying Type </t>
  </si>
  <si>
    <t>Trading Platform</t>
  </si>
  <si>
    <t>Number of contracts</t>
  </si>
  <si>
    <t>Contract size</t>
  </si>
  <si>
    <t>Notional Amount
(HKD thousand)</t>
  </si>
  <si>
    <t>Carrying value
(HKD thousand)</t>
  </si>
  <si>
    <t>Notional
Currency</t>
  </si>
  <si>
    <t>For Swaps / Swaptions:
Description of position entered and rates / currencies for exchange</t>
  </si>
  <si>
    <t>Residual Maturity in days</t>
  </si>
  <si>
    <t>Hedge roll-over (Yes/No)</t>
  </si>
  <si>
    <t>Is notional amount positive?</t>
  </si>
  <si>
    <t>If notional amount is negative, please explain</t>
  </si>
  <si>
    <t>Total assets</t>
  </si>
  <si>
    <t>Check (Derivative financial instruments)</t>
  </si>
  <si>
    <t>F.A.4 / F.1</t>
  </si>
  <si>
    <t>Check (Total assets - Derivative financial instruments)</t>
  </si>
  <si>
    <t>F.A.5 Cash and deposits</t>
  </si>
  <si>
    <t>Carrying Value</t>
  </si>
  <si>
    <t>Amounts of statutory deposits</t>
  </si>
  <si>
    <t>Carrying Value by Credit Rating Band</t>
  </si>
  <si>
    <t>Deposits with banks or other financial institutions</t>
  </si>
  <si>
    <t>(1) Original maturity within 3 months</t>
  </si>
  <si>
    <t>Unconditionally withdraw within 3 months</t>
  </si>
  <si>
    <t>(2) Original maturity more than 3 months</t>
  </si>
  <si>
    <t>Cash on hand</t>
  </si>
  <si>
    <t>Check (Deposits with original maturity more than three months)</t>
  </si>
  <si>
    <t>F.A.5 / F.1</t>
  </si>
  <si>
    <t>Check (Portfolio Investment)</t>
  </si>
  <si>
    <t>F.A.5 / F.A.6</t>
  </si>
  <si>
    <t>Check (Cash and cash equivalents, and statutory deposits)</t>
  </si>
  <si>
    <t>Check (I.C1. Statutory deposits)</t>
  </si>
  <si>
    <t>F.A.6 Portfolio investment</t>
  </si>
  <si>
    <t>Look-through Status</t>
  </si>
  <si>
    <t>Full look-through</t>
  </si>
  <si>
    <t>Actual allocation-based look-through</t>
  </si>
  <si>
    <t>Mandate-based look-through</t>
  </si>
  <si>
    <t>No Look-through</t>
  </si>
  <si>
    <t>In combination (full and actual allocation-based look-through)</t>
  </si>
  <si>
    <t>In combination (full and mandate-based look-through)</t>
  </si>
  <si>
    <t>In combination (full and no look-through)</t>
  </si>
  <si>
    <t>In combination (actual allocation-based and mandate-based look-through)</t>
  </si>
  <si>
    <t>In combination (actual allocation-based and no look-through)</t>
  </si>
  <si>
    <t>In combination (mandate-based and no look-through)</t>
  </si>
  <si>
    <t>In combination (full, actual allocation-based and mandate-based look-through)</t>
  </si>
  <si>
    <t>In combination (full, actual allocation-based and no look-through)</t>
  </si>
  <si>
    <t>In combination (full, mandate-based and no look-through)</t>
  </si>
  <si>
    <t>Check on Item Number for Portfolio Investment of Portfolio Investment</t>
  </si>
  <si>
    <t>Check Recency of Valuation Date of the Portfolio Investment Relied</t>
  </si>
  <si>
    <t>In combination (actual allocation-based, mandate-based and no look-through)</t>
  </si>
  <si>
    <r>
      <t xml:space="preserve">Item Number
</t>
    </r>
    <r>
      <rPr>
        <sz val="10"/>
        <rFont val="Arial"/>
        <family val="2"/>
      </rPr>
      <t>(Please add rows as needed and asign item number to each Portfolio Investment)</t>
    </r>
  </si>
  <si>
    <r>
      <rPr>
        <b/>
        <sz val="10"/>
        <rFont val="Arial"/>
        <family val="2"/>
      </rPr>
      <t>Name of Portfolio Investment Item</t>
    </r>
    <r>
      <rPr>
        <sz val="10"/>
        <rFont val="Arial"/>
        <family val="2"/>
      </rPr>
      <t xml:space="preserve">
(Please input Portfolio Investment items with carrying value from highest to lowest; remaining Portfolio Investment grouped at last row)</t>
    </r>
  </si>
  <si>
    <t xml:space="preserve">Is the Investment Advisor/ Investment Intermediary a Related Party? </t>
  </si>
  <si>
    <t>Particulars of the Portfolio Investment</t>
  </si>
  <si>
    <t>Proportion to the Fund Size</t>
  </si>
  <si>
    <r>
      <t xml:space="preserve">Whether it is Portfolio Investment of Portfolio Investment (e.g. fund of funds)
</t>
    </r>
    <r>
      <rPr>
        <sz val="10"/>
        <rFont val="Arial"/>
        <family val="2"/>
      </rPr>
      <t>(If yes, please fill in the details of each of the secondary CIS in &lt;F.A.6A Port Inv of Port Inv&gt;)</t>
    </r>
  </si>
  <si>
    <r>
      <t xml:space="preserve">Amount of Assets Allocated to Portfolio Investment of Portfolio Investment
</t>
    </r>
    <r>
      <rPr>
        <sz val="10"/>
        <rFont val="Arial"/>
        <family val="2"/>
      </rPr>
      <t>(For Portfolio Investment of Portfolio Investment)</t>
    </r>
  </si>
  <si>
    <t>For look-through Status in Combination</t>
  </si>
  <si>
    <r>
      <t xml:space="preserve">Valuation Date of the Portfolio Investment Relied
</t>
    </r>
    <r>
      <rPr>
        <sz val="10"/>
        <rFont val="Arial"/>
        <family val="2"/>
      </rPr>
      <t>(being a date not earlier than 3 months of the insurer's valuation date)
(Not required for mandate-based look-through or no look-through)</t>
    </r>
  </si>
  <si>
    <t>Asset Position</t>
  </si>
  <si>
    <t>Liability Position</t>
  </si>
  <si>
    <r>
      <t xml:space="preserve">Any Unknown Allocations
</t>
    </r>
    <r>
      <rPr>
        <sz val="10"/>
        <rFont val="Arial"/>
        <family val="2"/>
      </rPr>
      <t>(100% of Carrying Value for no look-through)</t>
    </r>
  </si>
  <si>
    <t>In combination (all 4 approaches)</t>
  </si>
  <si>
    <t xml:space="preserve">Is the Management Company a Related Party? </t>
  </si>
  <si>
    <t>Total Fund Size</t>
  </si>
  <si>
    <t>Percentage of Carrying Value in Full Look-through</t>
  </si>
  <si>
    <t>Percentage of Carrying Value in Actual Allocation-based Look-through</t>
  </si>
  <si>
    <t>Percentage of Carrying Value in Mandate-based Look-through</t>
  </si>
  <si>
    <t>Percentage of Carrying Value in No Look-through</t>
  </si>
  <si>
    <t>Allocation on Properties</t>
  </si>
  <si>
    <t>Allocation on Cash</t>
  </si>
  <si>
    <t>Allocation on Fixed Income</t>
  </si>
  <si>
    <t>Allocation on Equities</t>
  </si>
  <si>
    <t>Allocation on Derivatives</t>
  </si>
  <si>
    <t>Other Allocations</t>
  </si>
  <si>
    <t>Other Portfolio Investment items</t>
  </si>
  <si>
    <t>Check (Total Portfolio Investment)</t>
  </si>
  <si>
    <t>F.A.6 / F.1</t>
  </si>
  <si>
    <t>Check (Port Inv of Port Inv consistency)</t>
  </si>
  <si>
    <t>F.A.6 / F.A.6A</t>
  </si>
  <si>
    <t>Check (Valuation Date)</t>
  </si>
  <si>
    <t>F.A.6A Portfolio investment of portfolio investment</t>
  </si>
  <si>
    <t>Check on Item Number</t>
  </si>
  <si>
    <t>Check Recency of Valuation Date of the Secondary Portfolio Investment Relied</t>
  </si>
  <si>
    <t>Item Number of Primary Portfolio Investment Reported in &lt;F.A.6 Port Inv&gt;</t>
  </si>
  <si>
    <t>Particulars of the Secondary Portfolio Investment</t>
  </si>
  <si>
    <r>
      <t xml:space="preserve">Valuation Date of the Secondary Portfolio Investment Relied
</t>
    </r>
    <r>
      <rPr>
        <sz val="10"/>
        <rFont val="Arial"/>
        <family val="2"/>
      </rPr>
      <t>(being a date not earlier than 3 months of the insurer's valuation date)
(Not required for mandate-based look-through or no look-through)</t>
    </r>
  </si>
  <si>
    <t>Other Secondary Portfolio Investment items, and non-secondary Portfolio Investment items within primary Portfolio Investment</t>
  </si>
  <si>
    <t>Check (Total Portfolio Investment of Portfolio Investment)</t>
  </si>
  <si>
    <t>F.A.6A / F.A.6</t>
  </si>
  <si>
    <t>F.LT.1.1 Summary of current estimate for long term business</t>
  </si>
  <si>
    <t>Lines of business classification</t>
  </si>
  <si>
    <t>Current estimate
(excluding the offshore RI business in the case of branches operating in Hong Kong, where offshore RI fund is established)</t>
  </si>
  <si>
    <t>Current estimate (Gross of RI ceded)
(including the offshore RI business)</t>
  </si>
  <si>
    <t>Deterministic 
current estimate (Gross of RI ceded)</t>
  </si>
  <si>
    <t>Time value of options and guarantees (TVOG)</t>
  </si>
  <si>
    <t>Current estimate (Gross of RI ceded)</t>
  </si>
  <si>
    <t>RI ceded</t>
  </si>
  <si>
    <t>Current estimate 
(Net of RI ceded)</t>
  </si>
  <si>
    <t>Onshore - Direct</t>
  </si>
  <si>
    <t>Onshore - Inward RI</t>
  </si>
  <si>
    <t>Offshore - Direct</t>
  </si>
  <si>
    <t>Offshore - Inward RI</t>
  </si>
  <si>
    <t xml:space="preserve">Total Business </t>
  </si>
  <si>
    <t>Unit Linked</t>
  </si>
  <si>
    <t>Unit Linked - Unit Reserves</t>
  </si>
  <si>
    <t>Unit Linked - Non-Unit Reserves</t>
  </si>
  <si>
    <t>Indexed Universal Life</t>
  </si>
  <si>
    <t>Indexed Universal Life - Account Balance</t>
  </si>
  <si>
    <t>Indexed Universal Life - Other Reserves</t>
  </si>
  <si>
    <t>Term</t>
  </si>
  <si>
    <t>A&amp;H (Medical)</t>
  </si>
  <si>
    <t>A&amp;H (Critical Illness)</t>
  </si>
  <si>
    <t>A&amp;H (Accident &amp; Disability)</t>
  </si>
  <si>
    <t>Retirement Scheme Category I (Class G)</t>
  </si>
  <si>
    <t>Class G - Account Balance</t>
  </si>
  <si>
    <t>Class G - Other Reserves</t>
  </si>
  <si>
    <t>Retirement Scheme Category II (Class H)</t>
  </si>
  <si>
    <t>Class H - Account Balance</t>
  </si>
  <si>
    <t>Class H - Other Reserves</t>
  </si>
  <si>
    <t>Whole of Life</t>
  </si>
  <si>
    <t>Endowment</t>
  </si>
  <si>
    <t>Immediate and Deferred Annuities</t>
  </si>
  <si>
    <t>Policyholders' Funds on Deposit (FOD)</t>
  </si>
  <si>
    <t>FOD (Account Balance)</t>
  </si>
  <si>
    <t>FOD (Other Reserves)</t>
  </si>
  <si>
    <t>Universal Life</t>
  </si>
  <si>
    <t>Universal Life (Account Balance)</t>
  </si>
  <si>
    <t>Universal Life (Other Reserves)</t>
  </si>
  <si>
    <t>Group Life</t>
  </si>
  <si>
    <t>Other Group Business</t>
  </si>
  <si>
    <t>Item 1 Source</t>
  </si>
  <si>
    <t>Check (Gross CE of Linked Long Term (Class C) business)</t>
  </si>
  <si>
    <t>F.LT.1.1 / F.1</t>
  </si>
  <si>
    <t>Check (Gross CE of Retirement Scheme Category I (Class G) business)</t>
  </si>
  <si>
    <t>Check (Gross CE of Retirement Scheme Category II (Class H) business)</t>
  </si>
  <si>
    <t>Check (Gross CE of Participating business)</t>
  </si>
  <si>
    <t>Check (Gross CE of Other businesses)</t>
  </si>
  <si>
    <t>Check (Gross CE of Offshore RI business)</t>
  </si>
  <si>
    <t>Check (Total Gross CE)</t>
  </si>
  <si>
    <t>F.LT.1.2 Supplementary for current estimate for long term business</t>
  </si>
  <si>
    <t>Business data
(excluding the offshore RI business in the case of branches operating in Hong Kong, where offshore RI fund is established)</t>
  </si>
  <si>
    <t>Deterministic current estimate (Gross of RI ceded)
(excluding the offshore RI business in the case of branches operating in Hong Kong, where offshore RI fund is established)</t>
  </si>
  <si>
    <t>Gross of RI - 
Death benefits</t>
  </si>
  <si>
    <t>Gross of RI - 
Surrender values</t>
  </si>
  <si>
    <t>Net of RI - 
Death benefits</t>
  </si>
  <si>
    <t>Net of RI - 
Surrender values</t>
  </si>
  <si>
    <t>PV Premium</t>
  </si>
  <si>
    <t>PV Other Income</t>
  </si>
  <si>
    <t>PV Non-discretionary Benefits</t>
  </si>
  <si>
    <t>PV Future Discretionary Benefits (FDB)</t>
  </si>
  <si>
    <t>PV Expenses</t>
  </si>
  <si>
    <t>PV Other Outgo</t>
  </si>
  <si>
    <t>Account Balance
(if necessary)</t>
  </si>
  <si>
    <t>Check (CE)</t>
  </si>
  <si>
    <t>F.LT.3 Data related to time value of
options and guarantees for long term business</t>
  </si>
  <si>
    <t>Line of business</t>
  </si>
  <si>
    <t>Approach of quantifying TVOG</t>
  </si>
  <si>
    <t>Deterministic Current Estimate (Gross of RI)</t>
  </si>
  <si>
    <t>TVOG (Gross of RI)</t>
  </si>
  <si>
    <t>Current estimate with TVOG</t>
  </si>
  <si>
    <t>Check (Deterministic CE)</t>
  </si>
  <si>
    <t>F.LT.3 / F.LT.1.1</t>
  </si>
  <si>
    <t>Check (TVOG)</t>
  </si>
  <si>
    <t>F.LT.4 General insurance liabilities – outstanding claims liabilities of accident and health business belonging to long term business but of the nature of class 1 or 2</t>
  </si>
  <si>
    <t>Column 15</t>
    <phoneticPr fontId="0" type="noConversion"/>
  </si>
  <si>
    <t>Column 16</t>
    <phoneticPr fontId="0" type="noConversion"/>
  </si>
  <si>
    <t>Lines of Business</t>
  </si>
  <si>
    <t xml:space="preserve"> Total Outstanding Claims Liabilities</t>
  </si>
  <si>
    <t>Components of Gross Outstanding Claims Liabilities</t>
  </si>
  <si>
    <t>Components of Net Outstanding Claims Liabilities</t>
  </si>
  <si>
    <t>Data Validation</t>
    <phoneticPr fontId="0" type="noConversion"/>
  </si>
  <si>
    <t>Gross Outstanding Claims Liabilities</t>
    <phoneticPr fontId="0" type="noConversion"/>
  </si>
  <si>
    <t>Estimate of Reinsurance Recoverables</t>
    <phoneticPr fontId="0" type="noConversion"/>
  </si>
  <si>
    <t>Net Outstanding Claims Liabilities</t>
  </si>
  <si>
    <t xml:space="preserve">Case Outstanding </t>
    <phoneticPr fontId="0" type="noConversion"/>
  </si>
  <si>
    <t>IBNR</t>
    <phoneticPr fontId="0" type="noConversion"/>
  </si>
  <si>
    <t xml:space="preserve">ULAE </t>
    <phoneticPr fontId="0" type="noConversion"/>
  </si>
  <si>
    <t xml:space="preserve">MOCE (Risk Margin) </t>
    <phoneticPr fontId="0" type="noConversion"/>
  </si>
  <si>
    <t>Discounting Impact 
*[Input in Negative Value]</t>
  </si>
  <si>
    <t xml:space="preserve">Case Outstanding </t>
  </si>
  <si>
    <t>IBNR</t>
  </si>
  <si>
    <t xml:space="preserve">ULAE </t>
  </si>
  <si>
    <t>Is Gross &gt;= Net?</t>
  </si>
  <si>
    <t>Accident and Health under Long Term Insurance Business fund</t>
  </si>
  <si>
    <t xml:space="preserve">Onshore - Direct insurance </t>
  </si>
  <si>
    <t xml:space="preserve">Onshore - Proportional Reinsurance </t>
  </si>
  <si>
    <t xml:space="preserve">Onshore - Non-Proportional Reinsurance </t>
  </si>
  <si>
    <t xml:space="preserve">Offshore - Direct insurance </t>
  </si>
  <si>
    <t xml:space="preserve">Offshore - Proportional Reinsurance </t>
  </si>
  <si>
    <t xml:space="preserve">Offshore - Non-Proportional Reinsurance </t>
  </si>
  <si>
    <t>Discounting impact should be reported as negative value</t>
  </si>
  <si>
    <t>Check unexplained Gross &lt; Net</t>
  </si>
  <si>
    <t>Check Outstanding claims liabilities reconciliation with F.LT.4</t>
  </si>
  <si>
    <t>Check MOCE reconciliation with F.LT.4, F.LT.5A and F.LT.5B</t>
  </si>
  <si>
    <t>F.LT.5 General insurance liabilities – premium liabilities of accident and health business belonging to long term business but of the nature of class 1 or 2</t>
  </si>
  <si>
    <t xml:space="preserve"> Total Premium Liabilities</t>
    <phoneticPr fontId="0" type="noConversion"/>
  </si>
  <si>
    <t>Gross Premium Liabilities</t>
  </si>
  <si>
    <t>Reinsurers' Share of Premium Liabilities</t>
  </si>
  <si>
    <t>Net Premium Liabilities</t>
  </si>
  <si>
    <t>Accident and Health under Long-Term Insurance Business fund</t>
  </si>
  <si>
    <t>F.LT.5A General insurance liabilities – premium liabilities of accident and health business belonging to long term business but of the nature of class 1 or 2 – in which premium is received or already recognized as a receivable asset item under the regulatory balance sheet</t>
  </si>
  <si>
    <t>Column 9</t>
    <phoneticPr fontId="0" type="noConversion"/>
  </si>
  <si>
    <t>Premium Liabilities - Premium Recognized</t>
  </si>
  <si>
    <t>Unearned Premium within this scope (Gross)
[Gross of Acq. Costs]</t>
  </si>
  <si>
    <t>Deferred Acquisition Costs (Gross)</t>
  </si>
  <si>
    <t>Components of Gross Premium Liabilities</t>
  </si>
  <si>
    <t>Unearned Premium within this scope (Net)
[Gross of Acq. Costs]</t>
  </si>
  <si>
    <t>Deferred Acquisition Costs (Net, ie Gross - RI)</t>
  </si>
  <si>
    <t>Components of Net Premium Liabilities</t>
  </si>
  <si>
    <t>Expected Claim Costs</t>
  </si>
  <si>
    <t>Other expenses</t>
  </si>
  <si>
    <t>MOCE (Risk Margin)</t>
  </si>
  <si>
    <t>Effect of Discounting Impact
*[Input in Negative Value]</t>
  </si>
  <si>
    <t>Check Premium liabilities reconciliation with F.LT.5, F.LT.5A and F.LT.5B</t>
  </si>
  <si>
    <t>F.LT.5B General insurance liabilities – premium liabilities of accident and health business belonging to long term business but of the nature of class 1 or 2 – in which premium is yet to be recognized as a receivable asset item under the regulatory balance sheet</t>
  </si>
  <si>
    <t>Premium Liabilities - Premium Unrecognized</t>
  </si>
  <si>
    <t>Expected Deficit (Gross) 
[+ve for deficit, -ve for surplus]</t>
    <phoneticPr fontId="0" type="noConversion"/>
  </si>
  <si>
    <t>Reinsurers' Share of Deficit 
[+ve for deficit, -ve for surplus]</t>
    <phoneticPr fontId="0" type="noConversion"/>
  </si>
  <si>
    <t>Expected Deficit (Net)
[+ve for deficit, -ve for surplus]</t>
  </si>
  <si>
    <t>Expected Premium within this scope (Gross)
[Gross of Acq. Costs]</t>
  </si>
  <si>
    <t>Expected Acquisition Costs (Gross)</t>
  </si>
  <si>
    <t>Expected Premium within this scope (Net)
[Gross of Acq. Costs]</t>
  </si>
  <si>
    <t>Expected Acquisition Costs (Net, ie Gross - RI)</t>
  </si>
  <si>
    <t>F.G.1 General insurance liabilities – outstanding claims liabilities</t>
  </si>
  <si>
    <t>General Insurance Lines of Business</t>
  </si>
  <si>
    <t>Data Validation</t>
  </si>
  <si>
    <t>Gross Outstanding Claims Liabilities</t>
  </si>
  <si>
    <t>Direct Insurance</t>
  </si>
  <si>
    <t>None</t>
  </si>
  <si>
    <t>Direct - Onshore</t>
  </si>
  <si>
    <t>Accident &amp; Health</t>
  </si>
  <si>
    <t>Direct - Accident and Health</t>
    <phoneticPr fontId="0" type="noConversion"/>
  </si>
  <si>
    <t>Direct - Accident and Health - Onshore</t>
  </si>
  <si>
    <t>Motor Vehicle</t>
  </si>
  <si>
    <t>Direct - Motor Vehicle</t>
    <phoneticPr fontId="0" type="noConversion"/>
  </si>
  <si>
    <t>Direct - Motor Vehicle - Onshore</t>
  </si>
  <si>
    <t>Aviation</t>
  </si>
  <si>
    <t>Direct - Aviation</t>
  </si>
  <si>
    <t>Direct - Aviation - Onshore</t>
  </si>
  <si>
    <t>Ships</t>
  </si>
  <si>
    <t>Direct - Ships</t>
    <phoneticPr fontId="0" type="noConversion"/>
  </si>
  <si>
    <t>Direct - Ships - Onshore</t>
  </si>
  <si>
    <t>Goods in Transit</t>
  </si>
  <si>
    <t>Direct - Goods in Transit</t>
    <phoneticPr fontId="0" type="noConversion"/>
  </si>
  <si>
    <t>Direct - Goods in Transit - Onshore</t>
  </si>
  <si>
    <t>Property Damage</t>
  </si>
  <si>
    <t>Direct - Property Damage</t>
    <phoneticPr fontId="0" type="noConversion"/>
  </si>
  <si>
    <t>Direct - Property Damage - Onshore</t>
  </si>
  <si>
    <t>Employees' Compensation (EC)</t>
  </si>
  <si>
    <t>None</t>
    <phoneticPr fontId="0" type="noConversion"/>
  </si>
  <si>
    <t>Construction EC</t>
  </si>
  <si>
    <t>Direct - Employees' Compensation Construction</t>
  </si>
  <si>
    <t>Direct - Employees' Compensation Construction - Onshore</t>
  </si>
  <si>
    <t>Non-Construction EC</t>
  </si>
  <si>
    <t>Direct - Employees' Compensation Non-Construction</t>
  </si>
  <si>
    <t>Direct - Employees' Compensation Non-Construction - Onshore</t>
  </si>
  <si>
    <t>General Liability</t>
  </si>
  <si>
    <t>None - Onshore</t>
  </si>
  <si>
    <t>Public Liability</t>
    <phoneticPr fontId="0" type="noConversion"/>
  </si>
  <si>
    <t>Direct - General Liability - Public Liability</t>
    <phoneticPr fontId="0" type="noConversion"/>
  </si>
  <si>
    <t>Direct - General Liability - Public Liability - Onshore</t>
  </si>
  <si>
    <t>Other Liability</t>
    <phoneticPr fontId="0" type="noConversion"/>
  </si>
  <si>
    <t>Direct - General Liability - Other Liability</t>
    <phoneticPr fontId="0" type="noConversion"/>
  </si>
  <si>
    <t>Direct - General Liability - Other Liability - Onshore</t>
  </si>
  <si>
    <t>Pecuniary Loss</t>
  </si>
  <si>
    <t>Direct - Pecuniary Loss</t>
    <phoneticPr fontId="0" type="noConversion"/>
  </si>
  <si>
    <t>Direct - Pecuniary Loss - Onshore</t>
    <phoneticPr fontId="0" type="noConversion"/>
  </si>
  <si>
    <t>Standard Mortgage</t>
    <phoneticPr fontId="0" type="noConversion"/>
  </si>
  <si>
    <t>Direct - Pecuniary Loss - Standard Mortgage</t>
    <phoneticPr fontId="0" type="noConversion"/>
  </si>
  <si>
    <t>Direct - Pecuniary Loss - Standard Mortgage - Onshore</t>
    <phoneticPr fontId="0" type="noConversion"/>
  </si>
  <si>
    <t xml:space="preserve">Reverse Mortgage </t>
    <phoneticPr fontId="0" type="noConversion"/>
  </si>
  <si>
    <t>Direct - Pecuniary Loss - Reverse Mortgage</t>
    <phoneticPr fontId="0" type="noConversion"/>
  </si>
  <si>
    <t>Direct - Pecuniary Loss - Reverse Mortgage - Onshore</t>
    <phoneticPr fontId="0" type="noConversion"/>
  </si>
  <si>
    <t>Credit &amp; Others</t>
  </si>
  <si>
    <t>Direct - Pecuniary Loss - Credit and Others</t>
    <phoneticPr fontId="0" type="noConversion"/>
  </si>
  <si>
    <t>Direct - Pecuniary Loss - Credit and Others - Onshore</t>
  </si>
  <si>
    <t>Direct - Offshore</t>
  </si>
  <si>
    <t>Direct - Accident and Health - Offshore</t>
  </si>
  <si>
    <t>Direct - Motor Vehicle - Offshore</t>
  </si>
  <si>
    <t>Direct - Aviation - Offshore</t>
  </si>
  <si>
    <t>Direct - Ships - Offshore</t>
  </si>
  <si>
    <t>Direct - Goods in Transit - Offshore</t>
  </si>
  <si>
    <t>Direct - Property Damage - Offshore</t>
  </si>
  <si>
    <t>Direct - Employees' Compensation Construction - Offshore</t>
  </si>
  <si>
    <t>Direct - Employees' Compensation Non-Construction - Offshore</t>
  </si>
  <si>
    <t>None - Offshore</t>
  </si>
  <si>
    <t>Direct - General Liability - Public Liability - Offshore</t>
  </si>
  <si>
    <t>Direct - General Liability - Other Liability - Offshore</t>
  </si>
  <si>
    <t>Direct - Pecuniary Loss</t>
  </si>
  <si>
    <t>Direct - Pecuniary Loss - Offshore</t>
    <phoneticPr fontId="0" type="noConversion"/>
  </si>
  <si>
    <t>Direct - Pecuniary Loss - Standard Mortgage - Offshore</t>
    <phoneticPr fontId="0" type="noConversion"/>
  </si>
  <si>
    <t>Direct - Pecuniary Loss - Reverse Mortgage - Offshore</t>
    <phoneticPr fontId="0" type="noConversion"/>
  </si>
  <si>
    <t>Direct - Pecuniary Loss - Credit and Others - Offshore</t>
  </si>
  <si>
    <t xml:space="preserve">Reinsurance Inward </t>
  </si>
  <si>
    <t xml:space="preserve">None - </t>
  </si>
  <si>
    <t>Proportional Facultative - Onshore</t>
    <phoneticPr fontId="0" type="noConversion"/>
  </si>
  <si>
    <t>Proportional RI - Accident and Health</t>
    <phoneticPr fontId="0" type="noConversion"/>
  </si>
  <si>
    <t>Proportional RI - Accident and Health - Onshore</t>
  </si>
  <si>
    <t>Proportional RI - Motor Vehicle</t>
    <phoneticPr fontId="0" type="noConversion"/>
  </si>
  <si>
    <t>Proportional RI - Motor Vehicle - Onshore</t>
  </si>
  <si>
    <t>Marine, Aviation, and Transport</t>
  </si>
  <si>
    <t>Proportional RI - Aviation</t>
  </si>
  <si>
    <t>Proportional RI - Aviation - Onshore</t>
  </si>
  <si>
    <t>Proportional RI - Ships</t>
    <phoneticPr fontId="0" type="noConversion"/>
  </si>
  <si>
    <t>Proportional RI - Ships - Onshore</t>
  </si>
  <si>
    <t>Proportional RI - Goods in Transit</t>
    <phoneticPr fontId="0" type="noConversion"/>
  </si>
  <si>
    <t>Proportional RI - Goods in Transit - Onshore</t>
  </si>
  <si>
    <t>Proportional RI - Property Damage</t>
    <phoneticPr fontId="0" type="noConversion"/>
  </si>
  <si>
    <t>Proportional RI - Property Damage - Onshore</t>
  </si>
  <si>
    <t>Proportional RI - Employees' Compensation</t>
  </si>
  <si>
    <t>Proportional RI - Employees' Compensation - Onshore</t>
  </si>
  <si>
    <t>Proportional RI - General Liability</t>
    <phoneticPr fontId="0" type="noConversion"/>
  </si>
  <si>
    <t>Proportional RI - General Liability - Onshore</t>
  </si>
  <si>
    <t xml:space="preserve">Proportional RI - Pecuniary Loss </t>
    <phoneticPr fontId="0" type="noConversion"/>
  </si>
  <si>
    <t>Proportional RI - Pecuniary Loss - Onshore</t>
    <phoneticPr fontId="0" type="noConversion"/>
  </si>
  <si>
    <t>Proportional RI - Pecuniary Loss - Standard Mortgage</t>
  </si>
  <si>
    <t>Proportional RI - Pecuniary Loss - Standard Mortgage - Onshore</t>
  </si>
  <si>
    <t>Proportional RI - Pecuniary Loss - Reverse Mortgage</t>
  </si>
  <si>
    <t>Proportional RI - Pecuniary Loss - Reverse Mortgage - Onshore</t>
  </si>
  <si>
    <t>Proportional RI - Pecuniary Loss - Credit and Others</t>
  </si>
  <si>
    <t>Proportional RI - Pecuniary Loss - Credit and Others - Onshore</t>
  </si>
  <si>
    <t>Proportional Facultative - Offshore</t>
    <phoneticPr fontId="0" type="noConversion"/>
  </si>
  <si>
    <t>Proportional RI - Accident and Health - Offshore</t>
  </si>
  <si>
    <t>Proportional RI - Motor Vehicle - Offshore</t>
  </si>
  <si>
    <t>Proportional RI - Aviation - Offshore</t>
  </si>
  <si>
    <t>Proportional RI - Ships - Offshore</t>
  </si>
  <si>
    <t>Proportional RI - Goods in Transit - Offshore</t>
  </si>
  <si>
    <t>Proportional RI - Property Damage - Offshore</t>
  </si>
  <si>
    <t>Proportional RI - Employees' Compensation - Offshore</t>
  </si>
  <si>
    <t>Proportional RI - General Liability - Offshore</t>
  </si>
  <si>
    <t xml:space="preserve">Proportional RI - Pecuniary Loss </t>
  </si>
  <si>
    <t>Proportional RI - Pecuniary Loss - Offshore</t>
    <phoneticPr fontId="0" type="noConversion"/>
  </si>
  <si>
    <t>Proportional RI - Pecuniary Loss - Standard Mortgage - Offshore</t>
    <phoneticPr fontId="0" type="noConversion"/>
  </si>
  <si>
    <t>Proportional RI - Pecuniary Loss - Reverse Mortgage - Offshore</t>
    <phoneticPr fontId="0" type="noConversion"/>
  </si>
  <si>
    <t>Proportional RI - Pecuniary Loss - Credit and Others - Offshore</t>
    <phoneticPr fontId="0" type="noConversion"/>
  </si>
  <si>
    <t>Non-Proportional Facultative - Onshore</t>
    <phoneticPr fontId="0" type="noConversion"/>
  </si>
  <si>
    <t>Non-Proportional RI - Accident and Health</t>
    <phoneticPr fontId="0" type="noConversion"/>
  </si>
  <si>
    <t>Non-Proportional RI - Accident and Health - Onshore</t>
  </si>
  <si>
    <t>Non-Proportional RI - Motor Vehicle</t>
    <phoneticPr fontId="0" type="noConversion"/>
  </si>
  <si>
    <t>Non-Proportional RI - Motor Vehicle - Onshore</t>
  </si>
  <si>
    <t>Non-Proportional RI - Marine, Aviation, and Transport</t>
    <phoneticPr fontId="0" type="noConversion"/>
  </si>
  <si>
    <t>Non-Proportional RI - Marine, Aviation, and Transport - Onshore</t>
  </si>
  <si>
    <t>Non-Proportional RI - Property Damage</t>
    <phoneticPr fontId="0" type="noConversion"/>
  </si>
  <si>
    <t>Non-Proportional RI - Property Damage - Onshore</t>
  </si>
  <si>
    <t>Non-Proportional RI - Employees' Compensation</t>
  </si>
  <si>
    <t>Non-Proportional RI - Employees' Compensation - Onshore</t>
  </si>
  <si>
    <t>Non-Proportional RI - General Liability</t>
    <phoneticPr fontId="0" type="noConversion"/>
  </si>
  <si>
    <t>Non-Proportional RI - General Liability - Onshore</t>
  </si>
  <si>
    <t>Non-Proportional RI - Pecuniary Loss</t>
    <phoneticPr fontId="0" type="noConversion"/>
  </si>
  <si>
    <t>Non-Proportional RI - Pecuniary Loss - Onshore</t>
  </si>
  <si>
    <t>Non-Proportional RI - Pecuniary Loss - Standard Mortgage</t>
    <phoneticPr fontId="0" type="noConversion"/>
  </si>
  <si>
    <t>Non-Proportional RI - Pecuniary Loss - Standard Mortgage - Onshore</t>
    <phoneticPr fontId="0" type="noConversion"/>
  </si>
  <si>
    <t>Non-Proportional RI - Pecuniary Loss - Reverse Mortgage</t>
    <phoneticPr fontId="0" type="noConversion"/>
  </si>
  <si>
    <t>Non-Proportional RI - Pecuniary Loss - Reverse Mortgage - Onshore</t>
    <phoneticPr fontId="0" type="noConversion"/>
  </si>
  <si>
    <t>Non-Proportional RI - Pecuniary Loss - Credit and Others</t>
    <phoneticPr fontId="0" type="noConversion"/>
  </si>
  <si>
    <t>Non-Proportional RI - Pecuniary Loss - Credit and Others - Onshore</t>
    <phoneticPr fontId="0" type="noConversion"/>
  </si>
  <si>
    <t>Non-Proportional Facultative - Offshore</t>
    <phoneticPr fontId="0" type="noConversion"/>
  </si>
  <si>
    <t>Non-Proportional RI - Accident and Health - Offshore</t>
  </si>
  <si>
    <t>Non-Proportional RI - Motor Vehicle - Offshore</t>
  </si>
  <si>
    <t>Non-Proportional RI - Marine, Aviation, and Transport - Offshore</t>
  </si>
  <si>
    <t>Non-Proportional RI - Property Damage - Offshore</t>
  </si>
  <si>
    <t>Non-Proportional RI - Employees' Compensation - Offshore</t>
  </si>
  <si>
    <t>Non-Proportional RI - General Liability - Offshore</t>
  </si>
  <si>
    <t>Non-Proportional RI - Pecuniary Loss</t>
  </si>
  <si>
    <t>Non-Proportional RI - Pecuniary Loss - Offshore</t>
    <phoneticPr fontId="0" type="noConversion"/>
  </si>
  <si>
    <t>Non-Proportional RI - Pecuniary Loss - Standard Mortgage</t>
  </si>
  <si>
    <t>Non-Proportional RI - Pecuniary Loss - Standard Mortgage - Offshore</t>
    <phoneticPr fontId="0" type="noConversion"/>
  </si>
  <si>
    <t>Non-Proportional RI - Pecuniary Loss - Reverse Mortgage</t>
  </si>
  <si>
    <t>Non-Proportional RI - Pecuniary Loss - Reverse Mortgage - Offshore</t>
    <phoneticPr fontId="0" type="noConversion"/>
  </si>
  <si>
    <t>Non-Proportional RI - Pecuniary Loss - Credit and Others</t>
  </si>
  <si>
    <t>Non-Proportional RI - Pecuniary Loss - Credit and Others - Offshore</t>
    <phoneticPr fontId="0" type="noConversion"/>
  </si>
  <si>
    <t>Proportional Treaty - Onshore</t>
    <phoneticPr fontId="0" type="noConversion"/>
  </si>
  <si>
    <t>Proportional Treaty - Offshore</t>
    <phoneticPr fontId="0" type="noConversion"/>
  </si>
  <si>
    <t>Non-Proportional Treaty - Onshore</t>
    <phoneticPr fontId="0" type="noConversion"/>
  </si>
  <si>
    <t>Non-Proportional Treaty - Offshore</t>
    <phoneticPr fontId="0" type="noConversion"/>
  </si>
  <si>
    <t>Non-Proportional RI - General Liability</t>
  </si>
  <si>
    <t>Check Outstanding claims liabilities reconciliation with F.G.1</t>
  </si>
  <si>
    <t>Check MOCE reconciliation with F.G.1, F.G.2A and F.G.2B</t>
  </si>
  <si>
    <t>F.G.2 General insurance liabilities – premium liabilities</t>
  </si>
  <si>
    <t>Column 5</t>
    <phoneticPr fontId="0" type="noConversion"/>
  </si>
  <si>
    <t xml:space="preserve"> Total Premium Liabilities</t>
  </si>
  <si>
    <t>Reverse Mortgage</t>
    <phoneticPr fontId="0" type="noConversion"/>
  </si>
  <si>
    <t>Standard Mortgage</t>
  </si>
  <si>
    <t>Reinsurance Inward</t>
    <phoneticPr fontId="0" type="noConversion"/>
  </si>
  <si>
    <t>F.G.2A General insurance liabilities – premium liabilities in which premium is received or already recognized as a receivable asset item under the regulatory balance sheet</t>
  </si>
  <si>
    <t>Check Premium liabilities reconciliation with F.G.2, F.G.2A and F.G.2B</t>
  </si>
  <si>
    <t>F.G.2B General insurance liabilities – premium liabilities in which premium is yet to be recognized as a receivable asset item under the regulatory balance sheet</t>
  </si>
  <si>
    <t>Expected Acquisition Costs
(Net, ie Gross - RI)</t>
  </si>
  <si>
    <t>CA.1.Q Summary of capital requirements</t>
  </si>
  <si>
    <t>As at end of current reporting period (T)</t>
  </si>
  <si>
    <t xml:space="preserve">Total </t>
  </si>
  <si>
    <t>Tier 1 – unlimited</t>
  </si>
  <si>
    <t>Tier 1 – limited</t>
  </si>
  <si>
    <t>Tier 2</t>
  </si>
  <si>
    <t>Eligible capital</t>
  </si>
  <si>
    <t xml:space="preserve">Total eligible capital </t>
  </si>
  <si>
    <t>Total Tier 1 eligible capital</t>
  </si>
  <si>
    <t>Diversified PCA/RCA</t>
  </si>
  <si>
    <t>RCA after additional management action on FDB</t>
  </si>
  <si>
    <t>RCA before additional management action on FDB</t>
  </si>
  <si>
    <t>RCA</t>
  </si>
  <si>
    <t>Market Risk</t>
  </si>
  <si>
    <t xml:space="preserve">  Interest Rate Risk</t>
  </si>
  <si>
    <t xml:space="preserve">  Credit Spread Risk</t>
  </si>
  <si>
    <t xml:space="preserve">  Equity Risk</t>
  </si>
  <si>
    <t xml:space="preserve">  Property Risk</t>
  </si>
  <si>
    <t xml:space="preserve">  Currency Risk</t>
  </si>
  <si>
    <t>Life Insurance Risk</t>
  </si>
  <si>
    <t xml:space="preserve">  Mortality Risk</t>
  </si>
  <si>
    <t xml:space="preserve">  Longevity Risk</t>
  </si>
  <si>
    <t xml:space="preserve">  Life Catastrophe Risk</t>
  </si>
  <si>
    <t xml:space="preserve">  Morbidity Risk</t>
  </si>
  <si>
    <t xml:space="preserve">  Expense Risk</t>
  </si>
  <si>
    <t xml:space="preserve">  Lapse Risk</t>
  </si>
  <si>
    <t>General Insurance Risk</t>
  </si>
  <si>
    <t xml:space="preserve">   General Insurance Risk (excluding Mortgage Insurance)</t>
    <phoneticPr fontId="2" type="noConversion"/>
  </si>
  <si>
    <t xml:space="preserve">     Reserve &amp; Premium Risk</t>
  </si>
  <si>
    <t xml:space="preserve">     Natural Catastrophe Risk</t>
    <phoneticPr fontId="2" type="noConversion"/>
  </si>
  <si>
    <t xml:space="preserve">     Man-made Non-systemic Catastrophe Risk</t>
  </si>
  <si>
    <t xml:space="preserve">     Man-made Systemic Catastrophe Risk</t>
  </si>
  <si>
    <t xml:space="preserve">   Mortgage Insurance Risk</t>
    <phoneticPr fontId="2" type="noConversion"/>
  </si>
  <si>
    <t>Counterparty Default and Other Risk</t>
  </si>
  <si>
    <t>PCA before Operational Risk (before LAC cap)</t>
  </si>
  <si>
    <t>Operational Risk</t>
  </si>
  <si>
    <t>PCA (before LAC cap)</t>
  </si>
  <si>
    <t>Adjustment for LAC cap</t>
  </si>
  <si>
    <t>Adjustment for tax effect on deferred tax assets</t>
  </si>
  <si>
    <t>PCA</t>
  </si>
  <si>
    <t>Any other items which the IA may specify to adjust (for example section 10 adjustment)</t>
  </si>
  <si>
    <t>PCA (after specified adjustment where applicable)</t>
  </si>
  <si>
    <t>MCA</t>
  </si>
  <si>
    <t>MCA (after specified adjustment where applicable)</t>
  </si>
  <si>
    <t>Ratio of Eligible capital to MCA (in %)</t>
  </si>
  <si>
    <t>Ratio of Eligible capital to PCA (in %)</t>
  </si>
  <si>
    <t>Ratio of Tier 1 Eligible capital to MCA (in %)</t>
  </si>
  <si>
    <t>Ratio of Tier 1 Eligible capital to PCA (in %)</t>
  </si>
  <si>
    <t>CA.1A Commentary on capital requirements</t>
  </si>
  <si>
    <t>As at end of previous reporting period (T-1)</t>
  </si>
  <si>
    <t>Quarterly movement</t>
  </si>
  <si>
    <t>Explanations on 
material quarterly movements</t>
  </si>
  <si>
    <t>Total eligible capital</t>
  </si>
  <si>
    <t>CA.R.1 Composition of capital base</t>
  </si>
  <si>
    <t>Reporting values</t>
  </si>
  <si>
    <t>Composition of regulatory capital</t>
  </si>
  <si>
    <t>Details</t>
  </si>
  <si>
    <t>After limits</t>
  </si>
  <si>
    <t>Unlimited Tier 1 Capital: instruments and reserves (equity and AOCI)</t>
  </si>
  <si>
    <t xml:space="preserve">Unlimited Tier 1 capital instruments and share premium (if applicable) </t>
  </si>
  <si>
    <t>3a</t>
  </si>
  <si>
    <t>of which Paid-up ordinary share capital and share premium (if applicable) (for HK insurers or designated insurers)</t>
  </si>
  <si>
    <t>Head office account (for branches operating in Hong Kong)</t>
  </si>
  <si>
    <t xml:space="preserve">Retained earnings </t>
  </si>
  <si>
    <t>Accumulated Other Comprehensive Income (AOCI) and other disclosed reserves</t>
  </si>
  <si>
    <t>Unrestricted reserves and restricted reserves</t>
  </si>
  <si>
    <t>Contributed surplus (equity-settled stock options)</t>
  </si>
  <si>
    <t>Other allocated to equity</t>
  </si>
  <si>
    <t>9a</t>
  </si>
  <si>
    <t>of which Minority/Non controlling interest arising from Unlimited Tier 1 capital instruments issued by consolidated subsidiaries and held by third parties (not applicable for branch)</t>
  </si>
  <si>
    <t>Unlimited Tier 1 Capital before regulatory adjustments or exclusions</t>
  </si>
  <si>
    <t>Regulatory adjustments or exclusions from Unlimited Tier 1 Capital</t>
  </si>
  <si>
    <t>Goodwill, net of associated deferred tax liabilities
(to the extent that such amounts have not already been excluded in EBS)</t>
  </si>
  <si>
    <t>Other intangible assets, net of associated deferred tax liabilities
(to the extent that such amounts have not already been excluded in EBS)</t>
  </si>
  <si>
    <t>Investment in non-consolidated subsidiaries (for HK insurers or designated insurers), including the amounts due from these entities</t>
  </si>
  <si>
    <t>Investment in affiliates which are regulated financial entities (for HK insurers or designated insurers), including the amounts due from these entities.</t>
  </si>
  <si>
    <t>Capital shortfall of non-consolidated subsidiaries</t>
  </si>
  <si>
    <t>Deferred tax assets, net of deferred tax liabilities</t>
  </si>
  <si>
    <t>Sum of assets that relate to a defined benefit pension fund, net of associated deferred tax liabilities; or deficit in defined benefit pension fund</t>
  </si>
  <si>
    <t xml:space="preserve">Reciprocal cross-holdings in Unlimited Tier 1 capital instruments of regulated financial entity </t>
  </si>
  <si>
    <t>Direct and indirect investments in own Unlimited Tier 1 capital instruments, if not already netted off paid-up capital on reported balance sheet</t>
  </si>
  <si>
    <t>Reinsurance assets arising from non-qualifying agreements or with entities that are not regulated or do not provide sufficient transfer or risk</t>
  </si>
  <si>
    <t>Gains and losses due to changes in own credit risk on fair valued financial liabilities and derivative liabilities</t>
  </si>
  <si>
    <t xml:space="preserve">Cumulative cash flow hedge reserves that relate to the hedging of financial instruments
that are not fair valued on the balance sheet </t>
  </si>
  <si>
    <t>Value of secured (encumbered) assets in excess of the value of relevant liabilities and capital requirements</t>
  </si>
  <si>
    <t>Value of restricted capital within participating fund(s) in excess of the associated capital requirement</t>
  </si>
  <si>
    <t xml:space="preserve">Deductions due to insufficient Limited Tier 1 capital to cover the required deductions </t>
  </si>
  <si>
    <t>Negative reserves at the level of total long term business or total general business less the corresponding prescribed capital amount  in respect of insurance liabilities</t>
  </si>
  <si>
    <t>Crypto assets and off-balance sheet commitments to purchase crypto assets</t>
  </si>
  <si>
    <t xml:space="preserve">Any other items which the IA may specify to adjust </t>
  </si>
  <si>
    <t>Total regulatory adjustments or exclusions to Unlimited Tier 1 Capital</t>
  </si>
  <si>
    <t>Unlimited Tier 1 Capital</t>
  </si>
  <si>
    <t xml:space="preserve">Limited Tier 1 Capital: instruments </t>
  </si>
  <si>
    <t>Limited Tier 1 capital instruments and share premium (if applicable)</t>
  </si>
  <si>
    <t>33a</t>
  </si>
  <si>
    <t xml:space="preserve">of which Limited Tier 1 capital instruments issued by fully-consolidated subsidiaries </t>
  </si>
  <si>
    <t>Limited Tier 1 Capital before regulatory adjustments or exclusions</t>
  </si>
  <si>
    <t>Regulatory adjustments or exclusions from Limited Tier 1 Capital</t>
  </si>
  <si>
    <t>Investment in affiliates which are regulated financial entities (for HK insurers or designated insurers), including the amounts due from these entities</t>
  </si>
  <si>
    <t>Direct and indirect investments in own Limited Tier 1 capital instruments, if not already netted off paid-up capital on reported balance sheet</t>
  </si>
  <si>
    <t xml:space="preserve">Reciprocal cross-holdings in Limited Tier 1 capital instruments of regulated financial entity </t>
  </si>
  <si>
    <t xml:space="preserve">Deductions due to insufficient Tier 2 capital to cover the required deductions </t>
  </si>
  <si>
    <t>Any other items which the IA may specify to adjust</t>
  </si>
  <si>
    <t>Total regulatory adjustments or exclusions to Limited Tier 1 Capital</t>
  </si>
  <si>
    <t>Limited Tier 1 Capital before Tier 1 Limited Cap</t>
  </si>
  <si>
    <t xml:space="preserve">     Tier 1 Limited Cap (10% of PCA)</t>
  </si>
  <si>
    <t>Limited Tier 1 Capital after Tier 1 Limited Cap</t>
  </si>
  <si>
    <t>Net Tier 1</t>
  </si>
  <si>
    <t xml:space="preserve">Tier 2 Capital: instruments </t>
  </si>
  <si>
    <t>Amount in excess of limit on Tier 1 Limited capital instruments eligible as Tier 2</t>
  </si>
  <si>
    <t>Tier 2 capital instruments and share premium (if applicable)</t>
  </si>
  <si>
    <t>49a</t>
  </si>
  <si>
    <t xml:space="preserve">of which Tier 2 capital instruments issued by fully-consolidated subsidiaries </t>
  </si>
  <si>
    <t>Tier 2 Capital Elements Other than Instruments</t>
  </si>
  <si>
    <t>Amount deducted from Unlimited Tier 1 capital in respect of encumbered assets</t>
  </si>
  <si>
    <t>Amount deducted from Unlimited Tier 1 capital in respect of restricted capital</t>
  </si>
  <si>
    <t>Amount deducted from Unlimited Tier 1 capital in respect of deferred tax assets</t>
  </si>
  <si>
    <t xml:space="preserve">Amount deducted from Unlimited Tier 1 capital in respect of negative reserves </t>
  </si>
  <si>
    <t>Tier 2 Capital before regulatory adjustments or exclusions</t>
  </si>
  <si>
    <t>Adjustments or exclusions from Tier 2 Capital</t>
  </si>
  <si>
    <t xml:space="preserve">Direct and indirect investments in own Tier 2 capital instruments, if not already netted off paid-up capital on reported balance sheet
</t>
  </si>
  <si>
    <t xml:space="preserve">Reciprocal cross-holdings in Tier 2 capital instruments of regulated financial entity  </t>
  </si>
  <si>
    <t>Total regulatory adjustments or exclusions to Tier 2 Capital</t>
  </si>
  <si>
    <t>Tier 2 Capital before Tier 2 limit</t>
  </si>
  <si>
    <t xml:space="preserve">    Tier 2 Cap (50% of PCA)</t>
  </si>
  <si>
    <t>Net Tier 2</t>
  </si>
  <si>
    <t>Total Eligible Capital (TC = T1 + T2)</t>
  </si>
  <si>
    <t>CA.R.2 Main features for capital instruments</t>
  </si>
  <si>
    <r>
      <t>Capital instruments’ main features template (</t>
    </r>
    <r>
      <rPr>
        <b/>
        <vertAlign val="superscript"/>
        <sz val="10"/>
        <color rgb="FF000000"/>
        <rFont val="Arial"/>
        <family val="2"/>
      </rPr>
      <t>1</t>
    </r>
    <r>
      <rPr>
        <b/>
        <sz val="10"/>
        <color rgb="FF000000"/>
        <rFont val="Arial"/>
        <family val="2"/>
      </rPr>
      <t>)</t>
    </r>
  </si>
  <si>
    <t>Quantitative / qualitative information</t>
  </si>
  <si>
    <t>Capital instrument 1</t>
  </si>
  <si>
    <t>Capital instrument 2</t>
  </si>
  <si>
    <t>Capital instrument 3</t>
  </si>
  <si>
    <t>Capital instrument 4</t>
  </si>
  <si>
    <t>Capital instrument 5</t>
  </si>
  <si>
    <t>Capital instrument 6</t>
  </si>
  <si>
    <t>Capital instrument 7</t>
  </si>
  <si>
    <t>Capital instrument 8</t>
  </si>
  <si>
    <t>Capital instrument 9</t>
  </si>
  <si>
    <t>Capital instrument 10</t>
  </si>
  <si>
    <t>Capital instrument 11</t>
  </si>
  <si>
    <t>Capital instrument 12</t>
  </si>
  <si>
    <t>Capital instrument 13</t>
  </si>
  <si>
    <t>Capital instrument 14</t>
  </si>
  <si>
    <t>Capital instrument 15</t>
  </si>
  <si>
    <t>[Free text]</t>
  </si>
  <si>
    <t>Capital instruments' feature/ Regulatory capital treatment</t>
  </si>
  <si>
    <t>Under [Capital Rules]</t>
  </si>
  <si>
    <t>[Unlimited Tier 1] [Limited Tier 1] [Tier 2]</t>
  </si>
  <si>
    <t>[HKD][Other, please specify in Row 25]</t>
  </si>
  <si>
    <t>6a</t>
  </si>
  <si>
    <t>Amount recognised in regulatory capital (reporting currency in thousands, as of most recent reporting date)</t>
  </si>
  <si>
    <t>[Amount in thousands]</t>
  </si>
  <si>
    <t>[HKD][RMB][USD][EUR][JPY][GBP][AUD][CHF][Other, please specify in Row 25]</t>
  </si>
  <si>
    <t>7a</t>
  </si>
  <si>
    <t>Nominal amount / Par Value of instrument (issuing currency in thousands)</t>
  </si>
  <si>
    <t>7b</t>
  </si>
  <si>
    <t xml:space="preserve">  Issue price</t>
  </si>
  <si>
    <t>[Numeric]</t>
  </si>
  <si>
    <t>7c</t>
  </si>
  <si>
    <t xml:space="preserve">  Redemption price (also also report Call price, if exist)</t>
  </si>
  <si>
    <t>GAAP classification</t>
  </si>
  <si>
    <t>[Shareholders’ equity] [Liability – amortised cost] [Liability – fair value option] [Non-controlling interest in consolidated subsidiary]</t>
  </si>
  <si>
    <t>Original date of issuance</t>
  </si>
  <si>
    <t>[Date]</t>
  </si>
  <si>
    <t>Perpetual or dated</t>
  </si>
  <si>
    <t>[Perpetual] [Dated]</t>
  </si>
  <si>
    <t>Issuer call subject to prior supervisory approval</t>
  </si>
  <si>
    <t>[Yes] [No]</t>
  </si>
  <si>
    <t>Coupons / dividends</t>
  </si>
  <si>
    <t>Fixed or floating dividend/coupon</t>
  </si>
  <si>
    <t>[Fixed], [Floating] [Fixed to floating], [Floating to fixed]</t>
  </si>
  <si>
    <t>Existence of a dividend stopper</t>
  </si>
  <si>
    <t>17a</t>
  </si>
  <si>
    <t xml:space="preserve">  Fully discretionary, partially discretionary or mandatory (in terms of timing)</t>
  </si>
  <si>
    <t>[Fully discretionary] [Partially discretionary] [Mandatory]</t>
  </si>
  <si>
    <t>17b</t>
  </si>
  <si>
    <t xml:space="preserve">  Fully discretionary, partially discretionary or mandatory (in terms of amount)</t>
  </si>
  <si>
    <t>Existence of step-up or other incentive to redeem</t>
  </si>
  <si>
    <t>18a</t>
  </si>
  <si>
    <t xml:space="preserve">  Noncumulative or cumulative</t>
  </si>
  <si>
    <t>[Noncumulative] [Cumulative]</t>
  </si>
  <si>
    <t>Existence of "lock-in" clauses</t>
  </si>
  <si>
    <t>19a</t>
  </si>
  <si>
    <t xml:space="preserve">  If yes, number of years applicable regarding the "lock-in" clauses</t>
  </si>
  <si>
    <t>Convertible or non-convertible</t>
  </si>
  <si>
    <t>[Convertible] [Nonconvertible]</t>
  </si>
  <si>
    <t>20a</t>
  </si>
  <si>
    <t xml:space="preserve">  If convertible, conversion trigger(s)</t>
  </si>
  <si>
    <t>20b</t>
  </si>
  <si>
    <t xml:space="preserve">  If convertible, fully or partially</t>
  </si>
  <si>
    <t>[Free text referring one of the following options: (i) always convert fully; (ii) may convert fully or partially; or (iii) will always convert partially]</t>
  </si>
  <si>
    <t>20c</t>
  </si>
  <si>
    <t xml:space="preserve">  If convertible, conversion rate</t>
  </si>
  <si>
    <t>20d</t>
  </si>
  <si>
    <t xml:space="preserve">  If convertible, mandatory or optional conversion</t>
  </si>
  <si>
    <t>[Mandatory] [Optional] [NA]</t>
  </si>
  <si>
    <t>20e</t>
  </si>
  <si>
    <t xml:space="preserve">  If convertible, specify instrument type convertible into</t>
  </si>
  <si>
    <t>20f</t>
  </si>
  <si>
    <t xml:space="preserve">  If convertible, specify issuer of instrument it converts into</t>
  </si>
  <si>
    <t>Write-down features</t>
  </si>
  <si>
    <t>21a</t>
  </si>
  <si>
    <t xml:space="preserve">  If write-down, write-down trigger(s)</t>
  </si>
  <si>
    <t>21b</t>
  </si>
  <si>
    <t xml:space="preserve">  If write-down, full or partial</t>
  </si>
  <si>
    <t>[Free text referring one of the following options: (i) always be written down fully: (ii) may be written down partially; or (iii) will always be written down partially. Helps assess the level of loss absorbency at writedown.]</t>
  </si>
  <si>
    <t>21c</t>
  </si>
  <si>
    <t xml:space="preserve">  If write-down, permanent or temporary</t>
  </si>
  <si>
    <t>[Permanent] [Temporary] [NA]</t>
  </si>
  <si>
    <t>21d</t>
  </si>
  <si>
    <t xml:space="preserve">    If temporary write-down, description of write-up mechanism</t>
  </si>
  <si>
    <t>Type of subordination</t>
  </si>
  <si>
    <t>[Statutory] [Contractual] [Exemption
from subordination]</t>
  </si>
  <si>
    <t>22a</t>
  </si>
  <si>
    <t>Commentary</t>
  </si>
  <si>
    <t>Check (Unlimited Tier 1)</t>
  </si>
  <si>
    <t>Check (Limited Tier 1)</t>
  </si>
  <si>
    <t>Check (Tier 2)</t>
  </si>
  <si>
    <t>CA.P.1.Q Summary of prescribed capital amount – after additional management action on future discretionary benefits</t>
  </si>
  <si>
    <t>Shareholder Surplus + Non-insurance Operations</t>
  </si>
  <si>
    <t>Total Business</t>
  </si>
  <si>
    <t>%</t>
  </si>
  <si>
    <t>Total Business under transitional arrangement 
(if applicable)</t>
  </si>
  <si>
    <t>After Additional Management Action on FDB</t>
  </si>
  <si>
    <t>Participating Business - Restricted portion</t>
  </si>
  <si>
    <t>Participating Business - Other than restricted portion</t>
  </si>
  <si>
    <t>Market Risk (Diversified)</t>
  </si>
  <si>
    <t>Property Risk</t>
  </si>
  <si>
    <t>Diversification within Market Risk</t>
  </si>
  <si>
    <t>Life Insurance Risk (Diversified)</t>
  </si>
  <si>
    <t>Mortality Risk</t>
  </si>
  <si>
    <t>Longevity Risk</t>
  </si>
  <si>
    <t>Life Catastrophe Risk</t>
  </si>
  <si>
    <t>Morbidity Risk</t>
  </si>
  <si>
    <t>Expense Risk</t>
  </si>
  <si>
    <t>Lapse Risk</t>
  </si>
  <si>
    <t>Diversification within Life Insurance Risk</t>
  </si>
  <si>
    <t>General Insurance Risk (Diversified)</t>
    <phoneticPr fontId="2" type="noConversion"/>
  </si>
  <si>
    <t xml:space="preserve">   General Insurance Risk (excluding Mortgage Insurance) (Diversified)</t>
    <phoneticPr fontId="2" type="noConversion"/>
  </si>
  <si>
    <t xml:space="preserve">   Reserve &amp; Premium Risk</t>
    <phoneticPr fontId="2" type="noConversion"/>
  </si>
  <si>
    <t xml:space="preserve">   Natural Catastrophe Risk</t>
    <phoneticPr fontId="2" type="noConversion"/>
  </si>
  <si>
    <t xml:space="preserve">   Man-made Non-systemic Catastrophe Risk</t>
  </si>
  <si>
    <t xml:space="preserve">   Man-made Systemic Catastrophe Risk</t>
  </si>
  <si>
    <t xml:space="preserve">   Diversification within General Insurance Risk (excluding Mortgage Insurance)</t>
    <phoneticPr fontId="2" type="noConversion"/>
  </si>
  <si>
    <t xml:space="preserve">   Mortgage Insurance Risk (Diversified)</t>
    <phoneticPr fontId="2" type="noConversion"/>
  </si>
  <si>
    <t>Diversification between GI Risk (ex Mortgage) and Mortgage Insurance Risk</t>
  </si>
  <si>
    <t>Total Undiversified PCA (before LAC Cap; pre-tax)</t>
  </si>
  <si>
    <t>Total Diversified PCA (before LAC Cap; pre-tax)</t>
  </si>
  <si>
    <t>Total Diversified PCA before Operational Risk (before LAC Cap; pre-tax)</t>
  </si>
  <si>
    <t>Market risk (Diversified)</t>
  </si>
  <si>
    <t>General Insurance Risk (Diversified)</t>
  </si>
  <si>
    <t>Diversification between Risk Modules</t>
  </si>
  <si>
    <t>Effective tax rate</t>
  </si>
  <si>
    <t>Transitional Adjustment on Market Risk RCA</t>
  </si>
  <si>
    <t>LAC Adjustment for FDB</t>
  </si>
  <si>
    <t>Jul 2024 - Jun 2025</t>
  </si>
  <si>
    <t>Total Diversified PCA (after LAC Cap; pre-tax)</t>
  </si>
  <si>
    <t>Jul 2025 - Jun 2026</t>
  </si>
  <si>
    <t>Deferred Tax Effect</t>
  </si>
  <si>
    <t>Jul 2026 - Jun 2027</t>
  </si>
  <si>
    <t>Total Diversified PCA (after LAC Cap; post-tax)</t>
  </si>
  <si>
    <t>Prorated Diversification between Funds</t>
  </si>
  <si>
    <t>Allocated PCA = Total Diversified PCA (after LAC Cap; post-tax) + Prorated Diversification between Funds</t>
  </si>
  <si>
    <t>Allocated MCA = Allocated PCA x 50%</t>
  </si>
  <si>
    <t>Allocated MCA (after specified adjustment where applicable)</t>
  </si>
  <si>
    <t>Net Asset Value</t>
  </si>
  <si>
    <t>Check (Participating business - Restricted portion)</t>
  </si>
  <si>
    <t>Check (Interest rate risk)</t>
  </si>
  <si>
    <t>Check (Lapse risk)</t>
  </si>
  <si>
    <t>Check (Total diversified PCA)</t>
  </si>
  <si>
    <t>Check (Tax)</t>
  </si>
  <si>
    <t>Check (Transition)</t>
  </si>
  <si>
    <t>CA.P.4.Q Matrices on the correlation coefficients for module aggregation</t>
  </si>
  <si>
    <t>Correlation among Risk Modules</t>
  </si>
  <si>
    <t>Market</t>
  </si>
  <si>
    <t>Life Insurance</t>
  </si>
  <si>
    <t>Counterparty Default and Other</t>
  </si>
  <si>
    <t>Correlation among Market Risks</t>
  </si>
  <si>
    <r>
      <t xml:space="preserve">Where Interest Rate </t>
    </r>
    <r>
      <rPr>
        <b/>
        <u/>
        <sz val="8"/>
        <rFont val="Arial"/>
        <family val="2"/>
      </rPr>
      <t>Up</t>
    </r>
    <r>
      <rPr>
        <u/>
        <sz val="8"/>
        <rFont val="Arial"/>
        <family val="2"/>
      </rPr>
      <t xml:space="preserve"> Scenario is the Biting Scenario </t>
    </r>
  </si>
  <si>
    <t>Interest Rate</t>
  </si>
  <si>
    <t>Credit Spread</t>
  </si>
  <si>
    <r>
      <t xml:space="preserve">Where Interest Rate </t>
    </r>
    <r>
      <rPr>
        <b/>
        <u/>
        <sz val="8"/>
        <rFont val="Arial"/>
        <family val="2"/>
      </rPr>
      <t>Down</t>
    </r>
    <r>
      <rPr>
        <u/>
        <sz val="8"/>
        <rFont val="Arial"/>
        <family val="2"/>
      </rPr>
      <t xml:space="preserve"> Scenario is the Biting Scenario </t>
    </r>
  </si>
  <si>
    <t>Correlation among Life Insurance Risks</t>
  </si>
  <si>
    <t>Mortality</t>
  </si>
  <si>
    <t>Longevity</t>
  </si>
  <si>
    <t>Life Catastrophe</t>
  </si>
  <si>
    <t>Morbidity</t>
  </si>
  <si>
    <t>Expense</t>
  </si>
  <si>
    <t>Lapse</t>
  </si>
  <si>
    <t>Sheet Name</t>
  </si>
  <si>
    <t>Cell Address</t>
  </si>
  <si>
    <t>Name Lable</t>
  </si>
  <si>
    <t>Cell Range</t>
  </si>
  <si>
    <t>Options</t>
  </si>
  <si>
    <t>F13:G13,L13</t>
  </si>
  <si>
    <t>Quarterly_8W_FCA_20250321_Dropdown1</t>
  </si>
  <si>
    <t>$E$2:$H$2</t>
  </si>
  <si>
    <t>H13</t>
  </si>
  <si>
    <t>Quarterly_8W_FCA_20250321_Dropdown2</t>
  </si>
  <si>
    <t>$E$3:$AE$3</t>
  </si>
  <si>
    <t>H8,J8</t>
  </si>
  <si>
    <t>Quarterly_8W_FCA_20250321_Dropdown3</t>
  </si>
  <si>
    <t>$E$4:$G$4</t>
  </si>
  <si>
    <t>No</t>
  </si>
  <si>
    <t>Not applicable</t>
  </si>
  <si>
    <t>E14:N14</t>
  </si>
  <si>
    <t>Quarterly_8W_FCA_20250321_Dropdown4</t>
  </si>
  <si>
    <t>$E$5:$I$5</t>
  </si>
  <si>
    <t>MA with LTA</t>
  </si>
  <si>
    <t>MA without LTA</t>
  </si>
  <si>
    <t>15% Proxy MA</t>
  </si>
  <si>
    <t>RFR</t>
  </si>
  <si>
    <t>N/A</t>
  </si>
  <si>
    <t>O14</t>
  </si>
  <si>
    <t>Quarterly_8W_FCA_20250321_Dropdown5</t>
  </si>
  <si>
    <t>$E$6:$F$6</t>
  </si>
  <si>
    <t>E15:N15</t>
  </si>
  <si>
    <t>Quarterly_8W_FCA_20250321_Dropdown6</t>
  </si>
  <si>
    <t>$E$7:$G$7</t>
  </si>
  <si>
    <t>Lapse Cash Flows</t>
  </si>
  <si>
    <t>Simplified +20% Proxy</t>
  </si>
  <si>
    <t>E20:N20</t>
  </si>
  <si>
    <t>Quarterly_8W_FCA_20250321_Dropdown7</t>
  </si>
  <si>
    <t>$E$8:$G$8</t>
  </si>
  <si>
    <t>Stressed Effective Duration</t>
  </si>
  <si>
    <t>Base Modified Duration</t>
  </si>
  <si>
    <t>H11:L11</t>
  </si>
  <si>
    <t>Quarterly_8W_FCA_20250321_Dropdown8</t>
  </si>
  <si>
    <t>$E$9:$FG$9</t>
  </si>
  <si>
    <t>AED</t>
  </si>
  <si>
    <t>AFN</t>
  </si>
  <si>
    <t>ALL</t>
  </si>
  <si>
    <t>AMD</t>
  </si>
  <si>
    <t>ANG</t>
  </si>
  <si>
    <t>AOA</t>
  </si>
  <si>
    <t>ARS</t>
  </si>
  <si>
    <t>AUD</t>
  </si>
  <si>
    <t>AWG</t>
  </si>
  <si>
    <t>AZN</t>
  </si>
  <si>
    <t>BAM</t>
  </si>
  <si>
    <t>BBD</t>
  </si>
  <si>
    <t>BDT</t>
  </si>
  <si>
    <t>BGN</t>
  </si>
  <si>
    <t>BHD</t>
  </si>
  <si>
    <t>BIF</t>
  </si>
  <si>
    <t>BMD</t>
  </si>
  <si>
    <t>BND</t>
  </si>
  <si>
    <t>BOB</t>
  </si>
  <si>
    <t>BRL</t>
  </si>
  <si>
    <t>BSD</t>
  </si>
  <si>
    <t>BTN</t>
  </si>
  <si>
    <t>BWP</t>
  </si>
  <si>
    <t>BYN</t>
  </si>
  <si>
    <t>BZD</t>
  </si>
  <si>
    <t>CAD</t>
  </si>
  <si>
    <t>CDF</t>
  </si>
  <si>
    <t>CHF</t>
  </si>
  <si>
    <t>CLP</t>
  </si>
  <si>
    <t>COP</t>
  </si>
  <si>
    <t>CRC</t>
  </si>
  <si>
    <t>CUP</t>
  </si>
  <si>
    <t>CVE</t>
  </si>
  <si>
    <t>CZK</t>
  </si>
  <si>
    <t>DJF</t>
  </si>
  <si>
    <t>DKK</t>
  </si>
  <si>
    <t>DOP</t>
  </si>
  <si>
    <t>DZD</t>
  </si>
  <si>
    <t>EGP</t>
  </si>
  <si>
    <t>ERN</t>
  </si>
  <si>
    <t>ETB</t>
  </si>
  <si>
    <t>EUR</t>
  </si>
  <si>
    <t>FJD</t>
  </si>
  <si>
    <t>FKP</t>
  </si>
  <si>
    <t>GBP</t>
  </si>
  <si>
    <t>GEL</t>
  </si>
  <si>
    <t>GGP</t>
  </si>
  <si>
    <t>GHS</t>
  </si>
  <si>
    <t>GIP</t>
  </si>
  <si>
    <t>GMD</t>
  </si>
  <si>
    <t>GNF</t>
  </si>
  <si>
    <t>GTQ</t>
  </si>
  <si>
    <t>GYD</t>
  </si>
  <si>
    <t>HNL</t>
  </si>
  <si>
    <t>HRK</t>
  </si>
  <si>
    <t>HTG</t>
  </si>
  <si>
    <t>HUF</t>
  </si>
  <si>
    <t>IDR</t>
  </si>
  <si>
    <t>ILS</t>
  </si>
  <si>
    <t>IMP</t>
  </si>
  <si>
    <t>INR</t>
  </si>
  <si>
    <t>IQD</t>
  </si>
  <si>
    <t>IRR</t>
  </si>
  <si>
    <t>ISK</t>
  </si>
  <si>
    <t>JEP</t>
  </si>
  <si>
    <t>JMD</t>
  </si>
  <si>
    <t>JOD</t>
  </si>
  <si>
    <t>JPY</t>
  </si>
  <si>
    <t>KES</t>
  </si>
  <si>
    <t>KGS</t>
  </si>
  <si>
    <t>KHR</t>
  </si>
  <si>
    <t>KMF</t>
  </si>
  <si>
    <t>KPW</t>
  </si>
  <si>
    <t>KRW</t>
  </si>
  <si>
    <t>KWD</t>
  </si>
  <si>
    <t>KYD</t>
  </si>
  <si>
    <t>KZT</t>
  </si>
  <si>
    <t>LAK</t>
  </si>
  <si>
    <t>LBP</t>
  </si>
  <si>
    <t>LKR</t>
  </si>
  <si>
    <t>LRD</t>
  </si>
  <si>
    <t>LSL</t>
  </si>
  <si>
    <t>LYD</t>
  </si>
  <si>
    <t>MAD</t>
  </si>
  <si>
    <t>MDL</t>
  </si>
  <si>
    <t>MGA</t>
  </si>
  <si>
    <t>MKD</t>
  </si>
  <si>
    <t>MMK</t>
  </si>
  <si>
    <t>MNT</t>
  </si>
  <si>
    <t>MOP</t>
  </si>
  <si>
    <t>MRU</t>
  </si>
  <si>
    <t>MUR</t>
  </si>
  <si>
    <t>MVR</t>
  </si>
  <si>
    <t>MWK</t>
  </si>
  <si>
    <t>MXN</t>
  </si>
  <si>
    <t>MYR</t>
  </si>
  <si>
    <t>MZN</t>
  </si>
  <si>
    <t>NAD</t>
  </si>
  <si>
    <t>NGN</t>
  </si>
  <si>
    <t>NIO</t>
  </si>
  <si>
    <t>NOK</t>
  </si>
  <si>
    <t>NPR</t>
  </si>
  <si>
    <t>NZD</t>
  </si>
  <si>
    <t>OMR</t>
  </si>
  <si>
    <t>PEN</t>
  </si>
  <si>
    <t>PGK</t>
  </si>
  <si>
    <t>PHP</t>
  </si>
  <si>
    <t>PKR</t>
  </si>
  <si>
    <t>PLN</t>
  </si>
  <si>
    <t>PYG</t>
  </si>
  <si>
    <t>QAR</t>
  </si>
  <si>
    <t>RON</t>
  </si>
  <si>
    <t>RSD</t>
  </si>
  <si>
    <t>RUB</t>
  </si>
  <si>
    <t>RWF</t>
  </si>
  <si>
    <t>SAR</t>
  </si>
  <si>
    <t>SBD</t>
  </si>
  <si>
    <t>SCR</t>
  </si>
  <si>
    <t>SDG</t>
  </si>
  <si>
    <t>SEK</t>
  </si>
  <si>
    <t>SGD</t>
  </si>
  <si>
    <t>SHP</t>
  </si>
  <si>
    <t>SLL</t>
  </si>
  <si>
    <t>SOS</t>
  </si>
  <si>
    <t>SRD</t>
  </si>
  <si>
    <t>SSP</t>
  </si>
  <si>
    <t>STN</t>
  </si>
  <si>
    <t>SYP</t>
  </si>
  <si>
    <t>SZL</t>
  </si>
  <si>
    <t>THB</t>
  </si>
  <si>
    <t>TJS</t>
  </si>
  <si>
    <t>TMT</t>
  </si>
  <si>
    <t>TND</t>
  </si>
  <si>
    <t>TOP</t>
  </si>
  <si>
    <t>TRY</t>
  </si>
  <si>
    <t>TTD</t>
  </si>
  <si>
    <t>TWD</t>
  </si>
  <si>
    <t>TZS</t>
  </si>
  <si>
    <t>UAH</t>
  </si>
  <si>
    <t>UGX</t>
  </si>
  <si>
    <t>UYU</t>
  </si>
  <si>
    <t>UZS</t>
  </si>
  <si>
    <t>VES</t>
  </si>
  <si>
    <t>VND</t>
  </si>
  <si>
    <t>VUV</t>
  </si>
  <si>
    <t>WST</t>
  </si>
  <si>
    <t>XAF</t>
  </si>
  <si>
    <t>XCD</t>
  </si>
  <si>
    <t>XDR</t>
  </si>
  <si>
    <t>XOF</t>
  </si>
  <si>
    <t>XPF</t>
  </si>
  <si>
    <t>YER</t>
  </si>
  <si>
    <t>ZAR</t>
  </si>
  <si>
    <t>ZMW</t>
  </si>
  <si>
    <t>P9:Q9</t>
  </si>
  <si>
    <t>Quarterly_8W_FCA_20250321_Dropdown9</t>
  </si>
  <si>
    <t>$E$10:$F$10</t>
  </si>
  <si>
    <t>C65:C69</t>
  </si>
  <si>
    <t>Quarterly_8W_FCA_20250321_Dropdown10</t>
  </si>
  <si>
    <t>$E$11:$L$11</t>
  </si>
  <si>
    <t>Participating</t>
  </si>
  <si>
    <t>Other Long Term</t>
  </si>
  <si>
    <t>Shareholders surplus + non-insurance operations</t>
  </si>
  <si>
    <t>Company</t>
  </si>
  <si>
    <t>E65:E69</t>
  </si>
  <si>
    <t>Quarterly_8W_FCA_20250321_Dropdown11</t>
  </si>
  <si>
    <t>$E$12:$F$12</t>
  </si>
  <si>
    <t>Buy</t>
  </si>
  <si>
    <t>Sell</t>
  </si>
  <si>
    <t>F65:F69</t>
  </si>
  <si>
    <t>Quarterly_8W_FCA_20250321_Dropdown12</t>
  </si>
  <si>
    <t>$E$13:$J$13</t>
  </si>
  <si>
    <t>Futures</t>
  </si>
  <si>
    <t>Forwards</t>
  </si>
  <si>
    <t>Swaps</t>
  </si>
  <si>
    <t>Call options</t>
  </si>
  <si>
    <t>Put options</t>
  </si>
  <si>
    <t>Other Derivative Instruments</t>
  </si>
  <si>
    <t>G65:G69</t>
  </si>
  <si>
    <t>Quarterly_8W_FCA_20250321_Dropdown13</t>
  </si>
  <si>
    <t>$E$14:$I$14</t>
  </si>
  <si>
    <t>Interest Rate Contracts</t>
  </si>
  <si>
    <t>Foreign Exchange Contracts</t>
  </si>
  <si>
    <t>Equity Contracts</t>
  </si>
  <si>
    <t>Credit Contracts</t>
  </si>
  <si>
    <t>I65:I69</t>
  </si>
  <si>
    <t>Quarterly_8W_FCA_20250321_Dropdown14</t>
  </si>
  <si>
    <t>$E$15:$F$15</t>
  </si>
  <si>
    <t>Exchange-traded</t>
  </si>
  <si>
    <t>OTC</t>
  </si>
  <si>
    <t>R65:R69</t>
  </si>
  <si>
    <t>$E$16:$G$16</t>
  </si>
  <si>
    <t>E18:E27,I18:I27,M18:M27</t>
  </si>
  <si>
    <t>Quarterly_8W_FCA_20250321_Dropdown15</t>
  </si>
  <si>
    <t>$E$17:$F$17</t>
  </si>
  <si>
    <t>O18:O28</t>
  </si>
  <si>
    <t>Quarterly_8W_FCA_20250321_Dropdown16</t>
  </si>
  <si>
    <t>$E$18:$S$18</t>
  </si>
  <si>
    <t>J18:J23</t>
  </si>
  <si>
    <t>$E$19:$S$19</t>
  </si>
  <si>
    <t>D10:D24</t>
  </si>
  <si>
    <t>Quarterly_8W_FCA_20250321_Dropdown17</t>
  </si>
  <si>
    <t>$E$20:$J$20</t>
  </si>
  <si>
    <t>Participating business</t>
  </si>
  <si>
    <t>Other businesses</t>
  </si>
  <si>
    <t>Multiple businesses (please specify the lines of business in commentaries)</t>
  </si>
  <si>
    <t>E10:E24</t>
  </si>
  <si>
    <t>Quarterly_8W_FCA_20250321_Dropdown18</t>
  </si>
  <si>
    <t>$E$21:$G$21</t>
  </si>
  <si>
    <t>Stochastic approach</t>
  </si>
  <si>
    <t>20% Proxy approach</t>
  </si>
  <si>
    <t>Other approach (please specify in commentaries)</t>
  </si>
  <si>
    <t>E12:S12,E42:S42</t>
  </si>
  <si>
    <t>Quarterly_8W_FCA_20250321_Dropdown19</t>
  </si>
  <si>
    <t>$E$22:$G$22</t>
  </si>
  <si>
    <t>Unlimited Tier 1</t>
  </si>
  <si>
    <t>Limited Tier 1</t>
  </si>
  <si>
    <t>Quarterly_8W_FCA_20250321_Dropdown20</t>
  </si>
  <si>
    <t>$E$23:$F$23</t>
  </si>
  <si>
    <t>Other - please specify in Row 25</t>
  </si>
  <si>
    <t>Quarterly_8W_FCA_20250321_Dropdown21</t>
  </si>
  <si>
    <t>$E$24:$M$24</t>
  </si>
  <si>
    <t>E20:S20</t>
  </si>
  <si>
    <t>Quarterly_8W_FCA_20250321_Dropdown22</t>
  </si>
  <si>
    <t>$E$25:$H$25</t>
  </si>
  <si>
    <t>Shareholders’ equity</t>
  </si>
  <si>
    <t>Liability – amortised cost</t>
  </si>
  <si>
    <t>Liability – fair value option</t>
  </si>
  <si>
    <t>Non-controlling interest in consolidated subsidiary</t>
  </si>
  <si>
    <t>E22:S22</t>
  </si>
  <si>
    <t>Quarterly_8W_FCA_20250321_Dropdown23</t>
  </si>
  <si>
    <t>$E$26:$F$26</t>
  </si>
  <si>
    <t>Perpetual</t>
  </si>
  <si>
    <t>Dated</t>
  </si>
  <si>
    <t>E24:S24,E30:S30,E33:S33,E35:S35,E44:S44</t>
  </si>
  <si>
    <t>$E$27:$F$27</t>
  </si>
  <si>
    <t>E28:S28</t>
  </si>
  <si>
    <t>Quarterly_8W_FCA_20250321_Dropdown24</t>
  </si>
  <si>
    <t>$E$28:$H$28</t>
  </si>
  <si>
    <t>Fixed</t>
  </si>
  <si>
    <t>Floating</t>
  </si>
  <si>
    <t>Fixed to floating</t>
  </si>
  <si>
    <t>Floating to fixed</t>
  </si>
  <si>
    <t>E31:S32</t>
  </si>
  <si>
    <t>Quarterly_8W_FCA_20250321_Dropdown25</t>
  </si>
  <si>
    <t>$E$29:$G$29</t>
  </si>
  <si>
    <t>Fully discretionary</t>
  </si>
  <si>
    <t>Partially discretionary</t>
  </si>
  <si>
    <t>Mandatory</t>
  </si>
  <si>
    <t>E34:S34</t>
  </si>
  <si>
    <t>Quarterly_8W_FCA_20250321_Dropdown26</t>
  </si>
  <si>
    <t>$E$30:$F$30</t>
  </si>
  <si>
    <t>Noncumulative</t>
  </si>
  <si>
    <t>Cumulative</t>
  </si>
  <si>
    <t>E37:S37</t>
  </si>
  <si>
    <t>Quarterly_8W_FCA_20250321_Dropdown27</t>
  </si>
  <si>
    <t>$E$31:$F$31</t>
  </si>
  <si>
    <t>Convertible</t>
  </si>
  <si>
    <t>Nonconvertible</t>
  </si>
  <si>
    <t>E39:S39</t>
  </si>
  <si>
    <t>Quarterly_8W_FCA_20250321_Dropdown28</t>
  </si>
  <si>
    <t>$E$32:$G$32</t>
  </si>
  <si>
    <t>Always convert fully</t>
  </si>
  <si>
    <t>May convert fully or partially</t>
  </si>
  <si>
    <t>Will always convert partially</t>
  </si>
  <si>
    <t>E41:S41</t>
  </si>
  <si>
    <t>Quarterly_8W_FCA_20250321_Dropdown29</t>
  </si>
  <si>
    <t>$E$33:$G$33</t>
  </si>
  <si>
    <t>Optional</t>
  </si>
  <si>
    <t>NA</t>
  </si>
  <si>
    <t>E46:S46</t>
  </si>
  <si>
    <t>Quarterly_8W_FCA_20250321_Dropdown30</t>
  </si>
  <si>
    <t>$E$34:$G$34</t>
  </si>
  <si>
    <t>Always be written down fully</t>
  </si>
  <si>
    <t>May be written down partially</t>
  </si>
  <si>
    <t>Will always be written down partially</t>
  </si>
  <si>
    <t>E47:S47</t>
  </si>
  <si>
    <t>Quarterly_8W_FCA_20250321_Dropdown31</t>
  </si>
  <si>
    <t>$E$35:$G$35</t>
  </si>
  <si>
    <t>Permanent</t>
  </si>
  <si>
    <t>Temporary</t>
  </si>
  <si>
    <t>E49:S49</t>
  </si>
  <si>
    <t>Quarterly_8W_FCA_20250321_Dropdown32</t>
  </si>
  <si>
    <t>$E$36:$G$36</t>
  </si>
  <si>
    <t>Statutory</t>
  </si>
  <si>
    <t>Contractual</t>
  </si>
  <si>
    <t>Exemption from subordination</t>
  </si>
  <si>
    <t>Quarterly_8W_FCA_20250321_Dropdown33</t>
  </si>
  <si>
    <t>$E$37:$F$37</t>
  </si>
  <si>
    <t>With transition</t>
  </si>
  <si>
    <t>P7</t>
  </si>
  <si>
    <t>Quarterly_8W_FCA_20250321_Dropdown34</t>
  </si>
  <si>
    <t>$E$38:$G$38</t>
  </si>
  <si>
    <t>A14</t>
  </si>
  <si>
    <t>Quarterly_8W_FCA_20250321_Dropdown35</t>
  </si>
  <si>
    <t>$E$39:$F$39</t>
  </si>
  <si>
    <t>Up</t>
  </si>
  <si>
    <t>Down</t>
  </si>
  <si>
    <t>A27</t>
  </si>
  <si>
    <t>Quarterly_8W_FCA_20250321_Dropdown36</t>
  </si>
  <si>
    <t>$E$40:$F$40</t>
  </si>
  <si>
    <t>Level</t>
  </si>
  <si>
    <t>Mass</t>
  </si>
  <si>
    <t>v 1.3.0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</si>
</sst>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_(* \(#,##0.00\);_(* &quot;-&quot;??_);_(@_)"/>
    <numFmt numFmtId="164" formatCode="_-* #,##0.00_-;\-* #,##0.00_-;_-* &quot;-&quot;??_-;_-@_-"/>
    <numFmt numFmtId="165" formatCode="yyyy\-mm\-dd;@"/>
    <numFmt numFmtId="166" formatCode="[$-13C09]d/m/yyyy;@"/>
    <numFmt numFmtId="167" formatCode="dd\ mmm\ yyyy"/>
    <numFmt numFmtId="168" formatCode="_(* #,##0_);[Red]_(* \(#,##0\);_(* &quot;-&quot;??_);"/>
    <numFmt numFmtId="169" formatCode="#,##0;[Red]\(#,##0\)"/>
    <numFmt numFmtId="170" formatCode="_(* #,##0_);_(* \(#,##0\);_(* &quot;-&quot;??_);_(@_)"/>
    <numFmt numFmtId="171" formatCode="0_);[Red]\(0\)"/>
    <numFmt numFmtId="172" formatCode="_ * #,##0.00_ ;_ * \-#,##0.00_ ;_ * &quot;-&quot;??_ ;_ @_ "/>
    <numFmt numFmtId="173" formatCode="_(* #,##0_);_(* \(#,##0\);_(* &quot;-&quot;_)"/>
    <numFmt numFmtId="174" formatCode="#,##0;\-#,##0;\-"/>
    <numFmt numFmtId="175" formatCode="_-* #,##0_-;\-* #,##0_-;_-* &quot;-&quot;_-;_-@_-"/>
    <numFmt numFmtId="176" formatCode="0.0%"/>
    <numFmt numFmtId="177" formatCode="0%_);[Red]\(0%\)"/>
    <numFmt numFmtId="178" formatCode="0.0%_);\(0.0%\)"/>
    <numFmt numFmtId="179" formatCode="0.0%_);[Red]\(0.0%\)"/>
  </numFmts>
  <fonts count="64">
    <font>
      <sz val="11"/>
      <color theme="1"/>
      <name val="Aptos Narrow"/>
      <family val="2"/>
      <scheme val="minor"/>
    </font>
    <font>
      <sz val="11"/>
      <color theme="1"/>
      <name val="Aptos Narrow"/>
      <family val="2"/>
      <scheme val="minor"/>
    </font>
    <font>
      <sz val="11"/>
      <color rgb="FFFF0000"/>
      <name val="Aptos Narrow"/>
      <family val="2"/>
      <scheme val="minor"/>
    </font>
    <font>
      <sz val="11"/>
      <color theme="0"/>
      <name val="Aptos Narrow"/>
      <family val="2"/>
      <scheme val="minor"/>
    </font>
    <font>
      <b/>
      <sz val="14"/>
      <color theme="1"/>
      <name val="Times New Roman"/>
      <family val="1"/>
    </font>
    <font>
      <sz val="10"/>
      <color rgb="FF707070"/>
      <name val="Segoe UI"/>
      <family val="2"/>
    </font>
    <font>
      <sz val="12"/>
      <name val="新細明體"/>
      <family val="1"/>
      <charset val="136"/>
    </font>
    <font>
      <sz val="12"/>
      <name val="Times New Roman"/>
      <family val="1"/>
    </font>
    <font>
      <sz val="10"/>
      <color rgb="FF59730B"/>
      <name val="Segoe UI Semibold"/>
      <family val="2"/>
    </font>
    <font>
      <sz val="8"/>
      <name val="Arial"/>
      <family val="2"/>
    </font>
    <font>
      <sz val="12"/>
      <name val="Arial"/>
      <family val="2"/>
    </font>
    <font>
      <sz val="12"/>
      <color theme="0"/>
      <name val="Arial"/>
      <family val="2"/>
    </font>
    <font>
      <sz val="8"/>
      <color theme="0"/>
      <name val="Arial"/>
      <family val="2"/>
    </font>
    <font>
      <sz val="10"/>
      <name val="Arial"/>
      <family val="2"/>
    </font>
    <font>
      <b/>
      <sz val="12"/>
      <name val="Times New Roman"/>
      <family val="1"/>
    </font>
    <font>
      <b/>
      <sz val="10"/>
      <name val="Times New Roman"/>
      <family val="1"/>
    </font>
    <font>
      <sz val="11"/>
      <name val="Aptos Narrow"/>
      <family val="2"/>
      <scheme val="minor"/>
    </font>
    <font>
      <sz val="11"/>
      <color theme="1"/>
      <name val="Aptos Narrow"/>
      <family val="3"/>
      <charset val="134"/>
      <scheme val="minor"/>
    </font>
    <font>
      <sz val="11"/>
      <color rgb="FF242424"/>
      <name val="Calibri"/>
      <family val="2"/>
    </font>
    <font>
      <sz val="11"/>
      <color theme="1"/>
      <name val="Aptos Narrow"/>
      <family val="2"/>
      <charset val="134"/>
      <scheme val="minor"/>
    </font>
    <font>
      <sz val="10"/>
      <color theme="1"/>
      <name val="Arial"/>
      <family val="2"/>
    </font>
    <font>
      <sz val="9"/>
      <name val="Arial"/>
      <family val="2"/>
    </font>
    <font>
      <sz val="11"/>
      <name val="Arial"/>
      <family val="2"/>
    </font>
    <font>
      <sz val="11"/>
      <color indexed="8"/>
      <name val="Aptos Narrow"/>
      <family val="2"/>
      <scheme val="minor"/>
    </font>
    <font>
      <b/>
      <sz val="10"/>
      <name val="Arial"/>
      <family val="2"/>
    </font>
    <font>
      <sz val="11"/>
      <color theme="1"/>
      <name val="Times New Roman"/>
      <family val="1"/>
    </font>
    <font>
      <b/>
      <sz val="10"/>
      <color theme="1"/>
      <name val="Arial"/>
      <family val="2"/>
    </font>
    <font>
      <sz val="10"/>
      <color theme="9"/>
      <name val="Arial"/>
      <family val="2"/>
    </font>
    <font>
      <sz val="11"/>
      <name val="Times New Roman"/>
      <family val="1"/>
    </font>
    <font>
      <sz val="11"/>
      <color rgb="FFFFFFFF"/>
      <name val="Arial"/>
      <family val="2"/>
    </font>
    <font>
      <sz val="10"/>
      <color rgb="FFBFBFBF"/>
      <name val="Arial"/>
      <family val="2"/>
    </font>
    <font>
      <b/>
      <i/>
      <sz val="10"/>
      <name val="Arial"/>
      <family val="2"/>
    </font>
    <font>
      <sz val="10"/>
      <color rgb="FFFF0000"/>
      <name val="Arial"/>
      <family val="2"/>
    </font>
    <font>
      <strike/>
      <sz val="10"/>
      <color theme="9"/>
      <name val="Arial"/>
      <family val="2"/>
    </font>
    <font>
      <b/>
      <sz val="10"/>
      <color theme="0"/>
      <name val="Arial"/>
      <family val="2"/>
    </font>
    <font>
      <sz val="10"/>
      <color theme="8"/>
      <name val="Arial"/>
      <family val="2"/>
    </font>
    <font>
      <i/>
      <sz val="10"/>
      <name val="Arial"/>
      <family val="2"/>
    </font>
    <font>
      <sz val="10"/>
      <color theme="0" tint="-0.249977111117893"/>
      <name val="Arial"/>
      <family val="2"/>
    </font>
    <font>
      <sz val="10"/>
      <color theme="0"/>
      <name val="Arial"/>
      <family val="2"/>
    </font>
    <font>
      <sz val="10"/>
      <color theme="1"/>
      <name val="Arial"/>
      <family val="2"/>
      <charset val="134"/>
    </font>
    <font>
      <sz val="10"/>
      <color theme="1"/>
      <name val="Times New Roman"/>
      <family val="1"/>
    </font>
    <font>
      <sz val="10"/>
      <color theme="1"/>
      <name val="Aptos Narrow"/>
      <family val="2"/>
      <scheme val="minor"/>
    </font>
    <font>
      <b/>
      <sz val="9"/>
      <color theme="1"/>
      <name val="Arial"/>
      <family val="2"/>
    </font>
    <font>
      <sz val="9"/>
      <color theme="1"/>
      <name val="Arial"/>
      <family val="2"/>
    </font>
    <font>
      <sz val="10"/>
      <name val="Aptos Narrow"/>
      <family val="2"/>
      <scheme val="minor"/>
    </font>
    <font>
      <sz val="11"/>
      <color theme="1"/>
      <name val="Arial"/>
      <family val="2"/>
    </font>
    <font>
      <sz val="10"/>
      <color theme="2" tint="-9.9978637043366805E-2"/>
      <name val="Arial"/>
      <family val="2"/>
    </font>
    <font>
      <sz val="10"/>
      <color theme="0" tint="-0.14999847407452621"/>
      <name val="Arial"/>
      <family val="2"/>
    </font>
    <font>
      <b/>
      <sz val="10"/>
      <color rgb="FFFF0000"/>
      <name val="Arial"/>
      <family val="2"/>
    </font>
    <font>
      <sz val="10"/>
      <color rgb="FF000000"/>
      <name val="Arial"/>
      <family val="2"/>
    </font>
    <font>
      <i/>
      <sz val="10"/>
      <color rgb="FFFF0000"/>
      <name val="Arial"/>
      <family val="2"/>
    </font>
    <font>
      <b/>
      <sz val="10"/>
      <color rgb="FF000000"/>
      <name val="Arial"/>
      <family val="2"/>
    </font>
    <font>
      <b/>
      <vertAlign val="superscript"/>
      <sz val="10"/>
      <color rgb="FF000000"/>
      <name val="Arial"/>
      <family val="2"/>
    </font>
    <font>
      <sz val="10"/>
      <color rgb="FFFFFFFF"/>
      <name val="Arial"/>
      <family val="2"/>
    </font>
    <font>
      <i/>
      <sz val="10"/>
      <color theme="0"/>
      <name val="Arial"/>
      <family val="2"/>
    </font>
    <font>
      <u/>
      <sz val="10"/>
      <name val="Arial"/>
      <family val="2"/>
    </font>
    <font>
      <b/>
      <sz val="8"/>
      <name val="Arial"/>
      <family val="2"/>
    </font>
    <font>
      <b/>
      <sz val="8"/>
      <color indexed="9"/>
      <name val="Arial"/>
      <family val="2"/>
    </font>
    <font>
      <sz val="8"/>
      <color theme="1"/>
      <name val="Aptos Narrow"/>
      <family val="2"/>
      <scheme val="minor"/>
    </font>
    <font>
      <u/>
      <sz val="8"/>
      <color theme="1"/>
      <name val="Arial"/>
      <family val="2"/>
    </font>
    <font>
      <sz val="8"/>
      <color theme="1"/>
      <name val="Arial"/>
      <family val="2"/>
    </font>
    <font>
      <sz val="8"/>
      <name val="Aptos Narrow"/>
      <family val="2"/>
      <scheme val="minor"/>
    </font>
    <font>
      <u/>
      <sz val="8"/>
      <name val="Arial"/>
      <family val="2"/>
    </font>
    <font>
      <b/>
      <u/>
      <sz val="8"/>
      <name val="Arial"/>
      <family val="2"/>
    </font>
  </fonts>
  <fills count="21">
    <fill>
      <patternFill patternType="none"/>
    </fill>
    <fill>
      <patternFill patternType="gray125"/>
    </fill>
    <fill>
      <patternFill patternType="solid">
        <fgColor theme="0"/>
        <bgColor indexed="64"/>
      </patternFill>
    </fill>
    <fill>
      <patternFill patternType="solid">
        <fgColor rgb="FFBFBFBF"/>
        <bgColor indexed="64"/>
      </patternFill>
    </fill>
    <fill>
      <patternFill patternType="solid">
        <fgColor rgb="FFACFFFF"/>
        <bgColor indexed="64"/>
      </patternFill>
    </fill>
    <fill>
      <patternFill patternType="solid">
        <fgColor rgb="FFFFFFCC"/>
        <bgColor indexed="64"/>
      </patternFill>
    </fill>
    <fill>
      <patternFill patternType="solid">
        <fgColor rgb="FFCCFFFF"/>
        <bgColor indexed="64"/>
      </patternFill>
    </fill>
    <fill>
      <patternFill patternType="solid">
        <fgColor rgb="FFABFFFF"/>
        <bgColor indexed="64"/>
      </patternFill>
    </fill>
    <fill>
      <patternFill patternType="solid">
        <fgColor rgb="FFCDFFFF"/>
        <bgColor indexed="64"/>
      </patternFill>
    </fill>
    <fill>
      <patternFill patternType="solid">
        <fgColor rgb="FFFFFFFF"/>
        <bgColor indexed="64"/>
      </patternFill>
    </fill>
    <fill>
      <patternFill patternType="solid">
        <fgColor rgb="FF8EA9DB"/>
        <bgColor indexed="64"/>
      </patternFill>
    </fill>
    <fill>
      <patternFill patternType="solid">
        <fgColor indexed="26"/>
        <bgColor indexed="64"/>
      </patternFill>
    </fill>
    <fill>
      <patternFill patternType="solid">
        <fgColor theme="0" tint="-0.249977111117893"/>
        <bgColor indexed="64"/>
      </patternFill>
    </fill>
    <fill>
      <patternFill patternType="solid">
        <fgColor indexed="41"/>
        <bgColor indexed="64"/>
      </patternFill>
    </fill>
    <fill>
      <patternFill patternType="solid">
        <fgColor theme="0" tint="-0.499984740745262"/>
        <bgColor indexed="64"/>
      </patternFill>
    </fill>
    <fill>
      <patternFill patternType="solid">
        <fgColor indexed="42"/>
        <bgColor indexed="64"/>
      </patternFill>
    </fill>
    <fill>
      <patternFill patternType="solid">
        <fgColor rgb="FF4590B8"/>
        <bgColor indexed="64"/>
      </patternFill>
    </fill>
    <fill>
      <patternFill patternType="solid">
        <fgColor theme="6" tint="-0.499984740745262"/>
        <bgColor indexed="64"/>
      </patternFill>
    </fill>
    <fill>
      <patternFill patternType="solid">
        <fgColor theme="4" tint="0.39997558519241921"/>
        <bgColor indexed="64"/>
      </patternFill>
    </fill>
    <fill>
      <patternFill patternType="solid">
        <fgColor theme="2" tint="-9.9948118533890809E-2"/>
        <bgColor indexed="64"/>
      </patternFill>
    </fill>
    <fill>
      <patternFill patternType="solid">
        <fgColor rgb="FF44B3E1"/>
        <bgColor indexed="64"/>
      </patternFill>
    </fill>
  </fills>
  <borders count="37">
    <border>
      <left/>
      <right/>
      <top/>
      <bottom/>
      <diagonal/>
    </border>
    <border>
      <left style="medium">
        <color rgb="FFDCDCDC"/>
      </left>
      <right/>
      <top style="medium">
        <color rgb="FFDCDCDC"/>
      </top>
      <bottom style="medium">
        <color rgb="FFDCDCDC"/>
      </bottom>
      <diagonal/>
    </border>
    <border>
      <left/>
      <right/>
      <top style="medium">
        <color rgb="FFDCDCDC"/>
      </top>
      <bottom style="medium">
        <color rgb="FFDCDCDC"/>
      </bottom>
      <diagonal/>
    </border>
    <border>
      <left/>
      <right style="medium">
        <color rgb="FFDCDCDC"/>
      </right>
      <top style="medium">
        <color rgb="FFDCDCDC"/>
      </top>
      <bottom style="medium">
        <color rgb="FFDCDCDC"/>
      </bottom>
      <diagonal/>
    </border>
    <border>
      <left style="medium">
        <color rgb="FFDCDCDC"/>
      </left>
      <right/>
      <top/>
      <bottom/>
      <diagonal/>
    </border>
    <border>
      <left style="medium">
        <color rgb="FFDCDCDC"/>
      </left>
      <right style="medium">
        <color rgb="FFDCDCDC"/>
      </right>
      <top style="medium">
        <color rgb="FFDCDCDC"/>
      </top>
      <bottom style="medium">
        <color rgb="FFDCDCDC"/>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style="medium">
        <color rgb="FFBFBFBF"/>
      </bottom>
      <diagonal/>
    </border>
    <border>
      <left/>
      <right style="medium">
        <color indexed="64"/>
      </right>
      <top/>
      <bottom style="medium">
        <color rgb="FFBFBFBF"/>
      </bottom>
      <diagonal/>
    </border>
    <border>
      <left style="medium">
        <color indexed="64"/>
      </left>
      <right style="medium">
        <color indexed="64"/>
      </right>
      <top style="medium">
        <color indexed="64"/>
      </top>
      <bottom style="medium">
        <color rgb="FFBFBFBF"/>
      </bottom>
      <diagonal/>
    </border>
    <border>
      <left style="medium">
        <color theme="1"/>
      </left>
      <right style="medium">
        <color indexed="64"/>
      </right>
      <top/>
      <bottom style="medium">
        <color rgb="FFBFBFBF"/>
      </bottom>
      <diagonal/>
    </border>
    <border>
      <left style="medium">
        <color indexed="64"/>
      </left>
      <right/>
      <top/>
      <bottom/>
      <diagonal/>
    </border>
    <border>
      <left style="medium">
        <color indexed="64"/>
      </left>
      <right style="medium">
        <color indexed="64"/>
      </right>
      <top style="medium">
        <color rgb="FFBFBFBF"/>
      </top>
      <bottom style="medium">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s>
  <cellStyleXfs count="29">
    <xf numFmtId="0" fontId="0" fillId="0" borderId="0"/>
    <xf numFmtId="0" fontId="6" fillId="0" borderId="0">
      <alignment vertical="center"/>
    </xf>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3" fillId="0" borderId="0"/>
    <xf numFmtId="0" fontId="1" fillId="0" borderId="0"/>
    <xf numFmtId="0" fontId="1" fillId="0" borderId="0"/>
    <xf numFmtId="0" fontId="1" fillId="0" borderId="0"/>
    <xf numFmtId="0" fontId="1" fillId="0" borderId="0"/>
    <xf numFmtId="0" fontId="13" fillId="0" borderId="0"/>
    <xf numFmtId="0" fontId="17" fillId="0" borderId="0"/>
    <xf numFmtId="0" fontId="21" fillId="11" borderId="0" applyNumberFormat="0" applyBorder="0">
      <alignment horizontal="right"/>
      <protection locked="0"/>
    </xf>
    <xf numFmtId="0" fontId="1" fillId="0" borderId="0"/>
    <xf numFmtId="0" fontId="1" fillId="0" borderId="0"/>
    <xf numFmtId="0" fontId="23" fillId="0" borderId="0">
      <alignment vertical="center"/>
    </xf>
    <xf numFmtId="0" fontId="1" fillId="0" borderId="0"/>
    <xf numFmtId="3" fontId="21" fillId="13" borderId="12" applyNumberFormat="0" applyBorder="0" applyAlignment="0">
      <alignment vertical="center"/>
      <protection locked="0"/>
    </xf>
    <xf numFmtId="0" fontId="6" fillId="0" borderId="0"/>
    <xf numFmtId="0" fontId="13" fillId="0" borderId="0" applyNumberFormat="0" applyFont="0" applyBorder="0" applyAlignment="0"/>
    <xf numFmtId="0" fontId="13" fillId="15" borderId="0" applyNumberFormat="0" applyFont="0" applyFill="0" applyBorder="0" applyAlignment="0"/>
    <xf numFmtId="164" fontId="1" fillId="0" borderId="0" applyFont="0" applyFill="0" applyBorder="0" applyAlignment="0" applyProtection="0"/>
    <xf numFmtId="0" fontId="19" fillId="0" borderId="0">
      <alignment vertical="center"/>
    </xf>
    <xf numFmtId="164" fontId="1" fillId="0" borderId="0" applyFont="0" applyFill="0" applyBorder="0" applyAlignment="0" applyProtection="0"/>
    <xf numFmtId="0" fontId="39" fillId="0" borderId="0">
      <alignment vertical="center"/>
    </xf>
    <xf numFmtId="9" fontId="1" fillId="0" borderId="0" applyFont="0" applyFill="0" applyBorder="0" applyAlignment="0" applyProtection="0"/>
    <xf numFmtId="0" fontId="1" fillId="0" borderId="0"/>
    <xf numFmtId="0" fontId="1" fillId="0" borderId="0"/>
    <xf numFmtId="0" fontId="45" fillId="19" borderId="12" applyFont="0" applyBorder="0" applyAlignment="0">
      <alignment horizontal="left" indent="1"/>
    </xf>
  </cellStyleXfs>
  <cellXfs count="763">
    <xf numFmtId="0" fontId="0" fillId="0" borderId="0" xfId="0"/>
    <xf numFmtId="0" fontId="0" fillId="2" borderId="0" xfId="0" applyFill="1"/>
    <xf numFmtId="0" fontId="4" fillId="2" borderId="0" xfId="0" applyFont="1" applyFill="1" applyAlignment="1">
      <alignment horizontal="center"/>
    </xf>
    <xf numFmtId="0" fontId="4" fillId="2" borderId="0" xfId="0" applyFont="1" applyFill="1"/>
    <xf numFmtId="0" fontId="5" fillId="2" borderId="0" xfId="0" applyFont="1" applyFill="1"/>
    <xf numFmtId="0" fontId="7" fillId="2" borderId="0" xfId="1" applyFont="1" applyFill="1">
      <alignment vertical="center"/>
    </xf>
    <xf numFmtId="0" fontId="5" fillId="2" borderId="4" xfId="3" applyNumberFormat="1" applyFont="1" applyFill="1" applyBorder="1" applyAlignment="1" applyProtection="1"/>
    <xf numFmtId="0" fontId="5" fillId="2" borderId="0" xfId="3" applyNumberFormat="1" applyFont="1" applyFill="1" applyBorder="1" applyAlignment="1" applyProtection="1"/>
    <xf numFmtId="0" fontId="8" fillId="2" borderId="0" xfId="0" applyFont="1" applyFill="1" applyAlignment="1">
      <alignment horizontal="left"/>
    </xf>
    <xf numFmtId="0" fontId="7" fillId="2" borderId="0" xfId="1" applyFont="1" applyFill="1" applyAlignment="1">
      <alignment horizontal="center" vertical="center"/>
    </xf>
    <xf numFmtId="0" fontId="9" fillId="2" borderId="0" xfId="3" applyNumberFormat="1" applyFont="1" applyFill="1" applyBorder="1" applyAlignment="1" applyProtection="1"/>
    <xf numFmtId="0" fontId="5" fillId="2" borderId="5" xfId="4" applyNumberFormat="1" applyFont="1" applyFill="1" applyBorder="1" applyAlignment="1" applyProtection="1">
      <protection locked="0"/>
    </xf>
    <xf numFmtId="166" fontId="10" fillId="2" borderId="0" xfId="3" applyNumberFormat="1" applyFont="1" applyFill="1" applyBorder="1" applyAlignment="1" applyProtection="1"/>
    <xf numFmtId="166" fontId="8" fillId="2" borderId="0" xfId="3" applyNumberFormat="1" applyFont="1" applyFill="1" applyBorder="1" applyAlignment="1" applyProtection="1">
      <alignment horizontal="right"/>
    </xf>
    <xf numFmtId="49" fontId="5" fillId="2" borderId="5" xfId="3" applyNumberFormat="1" applyFont="1" applyFill="1" applyBorder="1" applyAlignment="1" applyProtection="1">
      <protection locked="0"/>
    </xf>
    <xf numFmtId="0" fontId="11" fillId="2" borderId="0" xfId="3" applyNumberFormat="1" applyFont="1" applyFill="1" applyBorder="1" applyAlignment="1" applyProtection="1">
      <protection hidden="1"/>
    </xf>
    <xf numFmtId="0" fontId="12" fillId="2" borderId="0" xfId="3" applyNumberFormat="1" applyFont="1" applyFill="1" applyBorder="1" applyAlignment="1" applyProtection="1">
      <protection hidden="1"/>
    </xf>
    <xf numFmtId="14" fontId="3" fillId="2" borderId="0" xfId="0" applyNumberFormat="1" applyFont="1" applyFill="1" applyProtection="1">
      <protection hidden="1"/>
    </xf>
    <xf numFmtId="0" fontId="3" fillId="2" borderId="0" xfId="0" applyFont="1" applyFill="1" applyProtection="1">
      <protection hidden="1"/>
    </xf>
    <xf numFmtId="0" fontId="3" fillId="0" borderId="0" xfId="0" applyFont="1"/>
    <xf numFmtId="166" fontId="8" fillId="2" borderId="0" xfId="2" applyNumberFormat="1" applyFont="1" applyFill="1" applyBorder="1" applyAlignment="1" applyProtection="1">
      <alignment horizontal="left" vertical="center"/>
    </xf>
    <xf numFmtId="0" fontId="9" fillId="2" borderId="0" xfId="2" applyNumberFormat="1" applyFont="1" applyFill="1" applyBorder="1" applyAlignment="1" applyProtection="1"/>
    <xf numFmtId="0" fontId="14" fillId="2" borderId="0" xfId="5" applyFont="1" applyFill="1" applyAlignment="1">
      <alignment vertical="top"/>
    </xf>
    <xf numFmtId="0" fontId="3" fillId="2" borderId="0" xfId="0" applyFont="1" applyFill="1"/>
    <xf numFmtId="0" fontId="15" fillId="2" borderId="0" xfId="5" applyFont="1" applyFill="1" applyAlignment="1">
      <alignment horizontal="center" vertical="top"/>
    </xf>
    <xf numFmtId="0" fontId="21" fillId="5" borderId="7" xfId="12" applyNumberFormat="1" applyFill="1" applyBorder="1" applyAlignment="1" applyProtection="1">
      <alignment horizontal="center" wrapText="1"/>
    </xf>
    <xf numFmtId="0" fontId="23" fillId="0" borderId="0" xfId="15">
      <alignment vertical="center"/>
    </xf>
    <xf numFmtId="0" fontId="1" fillId="2" borderId="0" xfId="6" applyFill="1"/>
    <xf numFmtId="0" fontId="24" fillId="10" borderId="0" xfId="6" applyFont="1" applyFill="1"/>
    <xf numFmtId="0" fontId="20" fillId="10" borderId="0" xfId="6" applyFont="1" applyFill="1"/>
    <xf numFmtId="0" fontId="20" fillId="0" borderId="0" xfId="6" applyFont="1"/>
    <xf numFmtId="0" fontId="20" fillId="0" borderId="0" xfId="6" applyFont="1" applyAlignment="1">
      <alignment vertical="center"/>
    </xf>
    <xf numFmtId="0" fontId="13" fillId="0" borderId="0" xfId="6" applyFont="1" applyAlignment="1">
      <alignment vertical="center" wrapText="1"/>
    </xf>
    <xf numFmtId="0" fontId="1" fillId="0" borderId="0" xfId="6" applyAlignment="1">
      <alignment vertical="center"/>
    </xf>
    <xf numFmtId="0" fontId="1" fillId="0" borderId="0" xfId="6"/>
    <xf numFmtId="0" fontId="13" fillId="0" borderId="0" xfId="6" applyFont="1"/>
    <xf numFmtId="0" fontId="20" fillId="0" borderId="0" xfId="16" applyFont="1"/>
    <xf numFmtId="0" fontId="20" fillId="4" borderId="13" xfId="6" applyFont="1" applyFill="1" applyBorder="1" applyAlignment="1" applyProtection="1">
      <alignment horizontal="center" wrapText="1"/>
      <protection locked="0"/>
    </xf>
    <xf numFmtId="0" fontId="20" fillId="0" borderId="0" xfId="6" applyFont="1" applyAlignment="1">
      <alignment horizontal="center" vertical="center" wrapText="1"/>
    </xf>
    <xf numFmtId="0" fontId="13" fillId="2" borderId="19" xfId="12" applyFont="1" applyFill="1" applyBorder="1" applyAlignment="1" applyProtection="1">
      <alignment horizontal="center" vertical="center" wrapText="1"/>
    </xf>
    <xf numFmtId="168" fontId="21" fillId="12" borderId="25" xfId="12" applyNumberFormat="1" applyFill="1" applyBorder="1" applyProtection="1">
      <alignment horizontal="right"/>
    </xf>
    <xf numFmtId="168" fontId="21" fillId="0" borderId="0" xfId="12" applyNumberFormat="1" applyFill="1" applyBorder="1" applyProtection="1">
      <alignment horizontal="right"/>
    </xf>
    <xf numFmtId="168" fontId="21" fillId="12" borderId="24" xfId="12" applyNumberFormat="1" applyFill="1" applyBorder="1" applyProtection="1">
      <alignment horizontal="right"/>
    </xf>
    <xf numFmtId="168" fontId="21" fillId="11" borderId="25" xfId="12" applyNumberFormat="1" applyBorder="1" applyProtection="1">
      <alignment horizontal="right"/>
    </xf>
    <xf numFmtId="168" fontId="21" fillId="11" borderId="24" xfId="12" applyNumberFormat="1" applyBorder="1" applyProtection="1">
      <alignment horizontal="right"/>
    </xf>
    <xf numFmtId="168" fontId="21" fillId="5" borderId="25" xfId="12" applyNumberFormat="1" applyFill="1" applyBorder="1" applyProtection="1">
      <alignment horizontal="right"/>
    </xf>
    <xf numFmtId="168" fontId="21" fillId="0" borderId="0" xfId="17" applyNumberFormat="1" applyFill="1" applyBorder="1" applyAlignment="1" applyProtection="1">
      <alignment vertical="center" wrapText="1"/>
    </xf>
    <xf numFmtId="168" fontId="21" fillId="12" borderId="25" xfId="17" applyNumberFormat="1" applyFill="1" applyBorder="1" applyAlignment="1" applyProtection="1">
      <alignment vertical="center" wrapText="1"/>
    </xf>
    <xf numFmtId="168" fontId="21" fillId="0" borderId="0" xfId="17" applyNumberFormat="1" applyFill="1" applyBorder="1" applyAlignment="1" applyProtection="1">
      <alignment horizontal="right"/>
    </xf>
    <xf numFmtId="0" fontId="27" fillId="0" borderId="0" xfId="6" applyFont="1"/>
    <xf numFmtId="168" fontId="21" fillId="0" borderId="25" xfId="17" applyNumberFormat="1" applyFill="1" applyBorder="1" applyAlignment="1" applyProtection="1">
      <alignment horizontal="right"/>
    </xf>
    <xf numFmtId="168" fontId="21" fillId="0" borderId="24" xfId="17" applyNumberFormat="1" applyFill="1" applyBorder="1" applyAlignment="1" applyProtection="1">
      <alignment horizontal="right"/>
    </xf>
    <xf numFmtId="168" fontId="21" fillId="3" borderId="25" xfId="17" applyNumberFormat="1" applyFill="1" applyBorder="1" applyAlignment="1" applyProtection="1">
      <alignment vertical="center" wrapText="1"/>
    </xf>
    <xf numFmtId="168" fontId="21" fillId="5" borderId="24" xfId="17" applyNumberFormat="1" applyFill="1" applyBorder="1" applyAlignment="1" applyProtection="1">
      <alignment vertical="center" wrapText="1"/>
    </xf>
    <xf numFmtId="168" fontId="21" fillId="5" borderId="25" xfId="17" applyNumberFormat="1" applyFill="1" applyBorder="1" applyAlignment="1" applyProtection="1">
      <alignment vertical="center" wrapText="1"/>
    </xf>
    <xf numFmtId="168" fontId="21" fillId="2" borderId="25" xfId="12" applyNumberFormat="1" applyFill="1" applyBorder="1" applyProtection="1">
      <alignment horizontal="right"/>
    </xf>
    <xf numFmtId="168" fontId="21" fillId="2" borderId="24" xfId="12" applyNumberFormat="1" applyFill="1" applyBorder="1" applyProtection="1">
      <alignment horizontal="right"/>
    </xf>
    <xf numFmtId="0" fontId="20" fillId="2" borderId="0" xfId="6" applyFont="1" applyFill="1"/>
    <xf numFmtId="168" fontId="21" fillId="3" borderId="24" xfId="12" applyNumberFormat="1" applyFill="1" applyBorder="1" applyProtection="1">
      <alignment horizontal="right"/>
    </xf>
    <xf numFmtId="168" fontId="21" fillId="3" borderId="25" xfId="12" applyNumberFormat="1" applyFill="1" applyBorder="1" applyProtection="1">
      <alignment horizontal="right"/>
    </xf>
    <xf numFmtId="168" fontId="21" fillId="3" borderId="24" xfId="17" applyNumberFormat="1" applyFill="1" applyBorder="1" applyAlignment="1" applyProtection="1">
      <alignment vertical="center" wrapText="1"/>
    </xf>
    <xf numFmtId="168" fontId="21" fillId="5" borderId="26" xfId="17" applyNumberFormat="1" applyFill="1" applyBorder="1" applyAlignment="1" applyProtection="1">
      <alignment vertical="center" wrapText="1"/>
    </xf>
    <xf numFmtId="0" fontId="24" fillId="4" borderId="24" xfId="6" applyFont="1" applyFill="1" applyBorder="1" applyAlignment="1" applyProtection="1">
      <alignment horizontal="left" vertical="center" wrapText="1" indent="1"/>
      <protection locked="0"/>
    </xf>
    <xf numFmtId="168" fontId="21" fillId="11" borderId="27" xfId="12" applyNumberFormat="1" applyBorder="1" applyProtection="1">
      <alignment horizontal="right"/>
    </xf>
    <xf numFmtId="168" fontId="21" fillId="11" borderId="18" xfId="12" applyNumberFormat="1" applyBorder="1" applyProtection="1">
      <alignment horizontal="right"/>
    </xf>
    <xf numFmtId="168" fontId="21" fillId="11" borderId="19" xfId="12" applyNumberFormat="1" applyBorder="1" applyProtection="1">
      <alignment horizontal="right"/>
    </xf>
    <xf numFmtId="168" fontId="21" fillId="3" borderId="18" xfId="12" applyNumberFormat="1" applyFill="1" applyBorder="1" applyProtection="1">
      <alignment horizontal="right"/>
    </xf>
    <xf numFmtId="168" fontId="21" fillId="12" borderId="18" xfId="12" applyNumberFormat="1" applyFill="1" applyBorder="1" applyProtection="1">
      <alignment horizontal="right"/>
    </xf>
    <xf numFmtId="0" fontId="21" fillId="5" borderId="26" xfId="12" applyNumberFormat="1" applyFill="1" applyBorder="1" applyAlignment="1" applyProtection="1">
      <alignment horizontal="center"/>
    </xf>
    <xf numFmtId="0" fontId="21" fillId="0" borderId="22" xfId="12" applyNumberFormat="1" applyFill="1" applyBorder="1" applyAlignment="1" applyProtection="1">
      <alignment horizontal="center"/>
    </xf>
    <xf numFmtId="0" fontId="21" fillId="0" borderId="28" xfId="12" applyNumberFormat="1" applyFill="1" applyBorder="1" applyAlignment="1" applyProtection="1">
      <alignment horizontal="center"/>
    </xf>
    <xf numFmtId="168" fontId="21" fillId="5" borderId="22" xfId="12" applyNumberFormat="1" applyFill="1" applyBorder="1" applyAlignment="1" applyProtection="1">
      <alignment horizontal="center"/>
    </xf>
    <xf numFmtId="168" fontId="21" fillId="0" borderId="22" xfId="12" applyNumberFormat="1" applyFill="1" applyBorder="1" applyAlignment="1" applyProtection="1">
      <alignment horizontal="center"/>
    </xf>
    <xf numFmtId="168" fontId="21" fillId="0" borderId="28" xfId="12" applyNumberFormat="1" applyFill="1" applyBorder="1" applyAlignment="1" applyProtection="1">
      <alignment horizontal="center"/>
    </xf>
    <xf numFmtId="0" fontId="21" fillId="0" borderId="22" xfId="12" applyNumberFormat="1" applyFill="1" applyBorder="1" applyProtection="1">
      <alignment horizontal="right"/>
    </xf>
    <xf numFmtId="0" fontId="21" fillId="0" borderId="28" xfId="12" applyNumberFormat="1" applyFill="1" applyBorder="1" applyProtection="1">
      <alignment horizontal="right"/>
    </xf>
    <xf numFmtId="0" fontId="21" fillId="0" borderId="0" xfId="12" applyNumberFormat="1" applyFill="1" applyBorder="1" applyProtection="1">
      <alignment horizontal="right"/>
    </xf>
    <xf numFmtId="0" fontId="21" fillId="3" borderId="24" xfId="12" applyNumberFormat="1" applyFill="1" applyBorder="1" applyAlignment="1" applyProtection="1">
      <alignment horizontal="left"/>
    </xf>
    <xf numFmtId="168" fontId="21" fillId="5" borderId="24" xfId="12" applyNumberFormat="1" applyFill="1" applyBorder="1" applyProtection="1">
      <alignment horizontal="right"/>
    </xf>
    <xf numFmtId="168" fontId="21" fillId="0" borderId="24" xfId="12" applyNumberFormat="1" applyFill="1" applyBorder="1" applyProtection="1">
      <alignment horizontal="right"/>
    </xf>
    <xf numFmtId="0" fontId="21" fillId="0" borderId="24" xfId="17" applyNumberFormat="1" applyFill="1" applyBorder="1" applyAlignment="1" applyProtection="1">
      <alignment horizontal="left"/>
    </xf>
    <xf numFmtId="168" fontId="21" fillId="0" borderId="24" xfId="17" applyNumberFormat="1" applyFill="1" applyBorder="1" applyAlignment="1" applyProtection="1">
      <alignment vertical="center" wrapText="1"/>
    </xf>
    <xf numFmtId="0" fontId="21" fillId="2" borderId="24" xfId="12" applyNumberFormat="1" applyFill="1" applyBorder="1" applyAlignment="1" applyProtection="1">
      <alignment horizontal="left"/>
    </xf>
    <xf numFmtId="168" fontId="21" fillId="5" borderId="18" xfId="12" applyNumberFormat="1" applyFill="1" applyBorder="1" applyProtection="1">
      <alignment horizontal="right"/>
    </xf>
    <xf numFmtId="0" fontId="21" fillId="0" borderId="0" xfId="12" applyNumberFormat="1" applyFill="1" applyBorder="1" applyAlignment="1" applyProtection="1">
      <alignment horizontal="left"/>
    </xf>
    <xf numFmtId="0" fontId="21" fillId="3" borderId="26" xfId="12" applyNumberFormat="1" applyFill="1" applyBorder="1" applyAlignment="1" applyProtection="1">
      <alignment horizontal="center"/>
    </xf>
    <xf numFmtId="168" fontId="21" fillId="3" borderId="22" xfId="12" applyNumberFormat="1" applyFill="1" applyBorder="1" applyAlignment="1" applyProtection="1">
      <alignment horizontal="center"/>
    </xf>
    <xf numFmtId="0" fontId="21" fillId="3" borderId="29" xfId="12" applyNumberFormat="1" applyFill="1" applyBorder="1" applyProtection="1">
      <alignment horizontal="right"/>
    </xf>
    <xf numFmtId="0" fontId="21" fillId="3" borderId="19" xfId="12" applyNumberFormat="1" applyFill="1" applyBorder="1" applyAlignment="1" applyProtection="1">
      <alignment horizontal="left"/>
    </xf>
    <xf numFmtId="0" fontId="13" fillId="14" borderId="0" xfId="18" applyFont="1" applyFill="1"/>
    <xf numFmtId="0" fontId="13" fillId="14" borderId="0" xfId="18" applyFont="1" applyFill="1" applyAlignment="1">
      <alignment vertical="center"/>
    </xf>
    <xf numFmtId="0" fontId="22" fillId="0" borderId="0" xfId="18" applyFont="1"/>
    <xf numFmtId="0" fontId="22" fillId="14" borderId="0" xfId="18" applyFont="1" applyFill="1"/>
    <xf numFmtId="38" fontId="30" fillId="3" borderId="7" xfId="17" applyNumberFormat="1" applyFont="1" applyFill="1" applyBorder="1" applyAlignment="1" applyProtection="1">
      <alignment horizontal="center" vertical="center" wrapText="1"/>
    </xf>
    <xf numFmtId="38" fontId="13" fillId="3" borderId="7" xfId="17" applyNumberFormat="1" applyFont="1" applyFill="1" applyBorder="1" applyAlignment="1" applyProtection="1">
      <alignment horizontal="center" vertical="center" wrapText="1"/>
    </xf>
    <xf numFmtId="164" fontId="13" fillId="5" borderId="10" xfId="21" applyFont="1" applyFill="1" applyBorder="1" applyAlignment="1" applyProtection="1">
      <alignment vertical="center"/>
    </xf>
    <xf numFmtId="0" fontId="16" fillId="14" borderId="0" xfId="18" applyFont="1" applyFill="1"/>
    <xf numFmtId="164" fontId="13" fillId="13" borderId="7" xfId="21" applyFont="1" applyFill="1" applyBorder="1" applyAlignment="1" applyProtection="1">
      <alignment vertical="center" wrapText="1"/>
      <protection locked="0"/>
    </xf>
    <xf numFmtId="164" fontId="13" fillId="3" borderId="7" xfId="21" applyFont="1" applyFill="1" applyBorder="1" applyAlignment="1" applyProtection="1">
      <alignment vertical="center" wrapText="1"/>
    </xf>
    <xf numFmtId="164" fontId="13" fillId="5" borderId="7" xfId="21" applyFont="1" applyFill="1" applyBorder="1" applyAlignment="1" applyProtection="1">
      <alignment vertical="center"/>
    </xf>
    <xf numFmtId="164" fontId="13" fillId="4" borderId="7" xfId="21" applyFont="1" applyFill="1" applyBorder="1" applyAlignment="1" applyProtection="1">
      <alignment vertical="center" wrapText="1"/>
      <protection locked="0"/>
    </xf>
    <xf numFmtId="0" fontId="20" fillId="0" borderId="0" xfId="6" applyFont="1" applyAlignment="1">
      <alignment vertical="top"/>
    </xf>
    <xf numFmtId="0" fontId="27" fillId="0" borderId="0" xfId="6" applyFont="1" applyAlignment="1">
      <alignment horizontal="center" vertical="center"/>
    </xf>
    <xf numFmtId="0" fontId="32" fillId="0" borderId="0" xfId="6" applyFont="1" applyAlignment="1">
      <alignment vertical="center"/>
    </xf>
    <xf numFmtId="164" fontId="13" fillId="5" borderId="7" xfId="21" applyFont="1" applyFill="1" applyBorder="1" applyAlignment="1" applyProtection="1">
      <alignment horizontal="right"/>
    </xf>
    <xf numFmtId="164" fontId="13" fillId="11" borderId="7" xfId="21" applyFont="1" applyFill="1" applyBorder="1" applyAlignment="1" applyProtection="1">
      <alignment horizontal="right"/>
    </xf>
    <xf numFmtId="164" fontId="13" fillId="0" borderId="7" xfId="21" applyFont="1" applyFill="1" applyBorder="1" applyAlignment="1" applyProtection="1">
      <alignment vertical="center"/>
    </xf>
    <xf numFmtId="164" fontId="20" fillId="12" borderId="7" xfId="21" applyFont="1" applyFill="1" applyBorder="1" applyAlignment="1" applyProtection="1">
      <alignment vertical="center"/>
    </xf>
    <xf numFmtId="164" fontId="13" fillId="6" borderId="7" xfId="21" applyFont="1" applyFill="1" applyBorder="1" applyAlignment="1" applyProtection="1">
      <alignment wrapText="1"/>
      <protection locked="0"/>
    </xf>
    <xf numFmtId="0" fontId="35" fillId="0" borderId="0" xfId="6" applyFont="1" applyAlignment="1">
      <alignment horizontal="center" vertical="center" wrapText="1"/>
    </xf>
    <xf numFmtId="164" fontId="13" fillId="5" borderId="7" xfId="21" applyFont="1" applyFill="1" applyBorder="1" applyAlignment="1" applyProtection="1"/>
    <xf numFmtId="164" fontId="13" fillId="3" borderId="7" xfId="21" applyFont="1" applyFill="1" applyBorder="1" applyAlignment="1" applyProtection="1"/>
    <xf numFmtId="0" fontId="20" fillId="0" borderId="0" xfId="22" applyFont="1" applyAlignment="1"/>
    <xf numFmtId="0" fontId="37" fillId="0" borderId="0" xfId="22" applyFont="1" applyAlignment="1"/>
    <xf numFmtId="0" fontId="38" fillId="0" borderId="0" xfId="22" applyFont="1" applyAlignment="1">
      <alignment horizontal="center" vertical="center" wrapText="1"/>
    </xf>
    <xf numFmtId="164" fontId="13" fillId="5" borderId="7" xfId="23" applyFont="1" applyFill="1" applyBorder="1" applyAlignment="1" applyProtection="1">
      <alignment horizontal="right"/>
    </xf>
    <xf numFmtId="164" fontId="13" fillId="6" borderId="7" xfId="23" applyFont="1" applyFill="1" applyBorder="1" applyAlignment="1" applyProtection="1">
      <alignment wrapText="1"/>
      <protection locked="0"/>
    </xf>
    <xf numFmtId="170" fontId="13" fillId="5" borderId="7" xfId="21" applyNumberFormat="1" applyFont="1" applyFill="1" applyBorder="1" applyAlignment="1" applyProtection="1">
      <alignment vertical="center"/>
    </xf>
    <xf numFmtId="169" fontId="13" fillId="3" borderId="7" xfId="12" applyNumberFormat="1" applyFont="1" applyFill="1" applyBorder="1" applyProtection="1">
      <alignment horizontal="right"/>
    </xf>
    <xf numFmtId="170" fontId="13" fillId="5" borderId="7" xfId="23" applyNumberFormat="1" applyFont="1" applyFill="1" applyBorder="1" applyAlignment="1" applyProtection="1">
      <alignment vertical="center"/>
    </xf>
    <xf numFmtId="0" fontId="13" fillId="4" borderId="7" xfId="24" applyFont="1" applyFill="1" applyBorder="1" applyAlignment="1" applyProtection="1">
      <alignment vertical="center" wrapText="1"/>
      <protection locked="0"/>
    </xf>
    <xf numFmtId="0" fontId="20" fillId="4" borderId="7" xfId="6" applyFont="1" applyFill="1" applyBorder="1" applyAlignment="1" applyProtection="1">
      <alignment horizontal="left" wrapText="1"/>
      <protection locked="0"/>
    </xf>
    <xf numFmtId="0" fontId="20" fillId="6" borderId="7" xfId="6" applyFont="1" applyFill="1" applyBorder="1" applyAlignment="1" applyProtection="1">
      <alignment horizontal="left" wrapText="1"/>
      <protection locked="0"/>
    </xf>
    <xf numFmtId="169" fontId="13" fillId="3" borderId="0" xfId="17" applyNumberFormat="1" applyFont="1" applyFill="1" applyBorder="1" applyAlignment="1" applyProtection="1"/>
    <xf numFmtId="0" fontId="20" fillId="4" borderId="7" xfId="6" applyFont="1" applyFill="1" applyBorder="1" applyAlignment="1" applyProtection="1">
      <alignment wrapText="1"/>
      <protection locked="0"/>
    </xf>
    <xf numFmtId="164" fontId="13" fillId="3" borderId="7" xfId="21" applyFont="1" applyFill="1" applyBorder="1" applyAlignment="1" applyProtection="1">
      <alignment horizontal="right"/>
    </xf>
    <xf numFmtId="164" fontId="13" fillId="5" borderId="7" xfId="23" applyFont="1" applyFill="1" applyBorder="1" applyAlignment="1" applyProtection="1">
      <alignment vertical="center"/>
    </xf>
    <xf numFmtId="0" fontId="41" fillId="0" borderId="0" xfId="6" applyFont="1" applyAlignment="1">
      <alignment vertical="center"/>
    </xf>
    <xf numFmtId="171" fontId="13" fillId="4" borderId="7" xfId="6" applyNumberFormat="1" applyFont="1" applyFill="1" applyBorder="1" applyAlignment="1" applyProtection="1">
      <alignment wrapText="1"/>
      <protection locked="0"/>
    </xf>
    <xf numFmtId="164" fontId="13" fillId="6" borderId="7" xfId="6" applyNumberFormat="1" applyFont="1" applyFill="1" applyBorder="1" applyAlignment="1" applyProtection="1">
      <alignment wrapText="1"/>
      <protection locked="0"/>
    </xf>
    <xf numFmtId="164" fontId="13" fillId="5" borderId="7" xfId="21" applyFont="1" applyFill="1" applyBorder="1" applyProtection="1"/>
    <xf numFmtId="9" fontId="13" fillId="5" borderId="7" xfId="25" applyFont="1" applyFill="1" applyBorder="1" applyProtection="1"/>
    <xf numFmtId="9" fontId="13" fillId="6" borderId="7" xfId="25" applyFont="1" applyFill="1" applyBorder="1" applyAlignment="1" applyProtection="1">
      <alignment horizontal="center" vertical="center" wrapText="1"/>
      <protection locked="0"/>
    </xf>
    <xf numFmtId="9" fontId="13" fillId="5" borderId="7" xfId="25" applyFont="1" applyFill="1" applyBorder="1" applyAlignment="1" applyProtection="1">
      <alignment horizontal="center" vertical="center"/>
    </xf>
    <xf numFmtId="167" fontId="13" fillId="8" borderId="7" xfId="6" applyNumberFormat="1" applyFont="1" applyFill="1" applyBorder="1" applyAlignment="1" applyProtection="1">
      <alignment wrapText="1"/>
      <protection locked="0"/>
    </xf>
    <xf numFmtId="164" fontId="13" fillId="3" borderId="0" xfId="21" applyFont="1" applyFill="1" applyBorder="1" applyAlignment="1" applyProtection="1">
      <alignment horizontal="right"/>
    </xf>
    <xf numFmtId="169" fontId="13" fillId="3" borderId="0" xfId="12" applyNumberFormat="1" applyFont="1" applyFill="1" applyBorder="1" applyProtection="1">
      <alignment horizontal="right"/>
    </xf>
    <xf numFmtId="0" fontId="1" fillId="4" borderId="7" xfId="6" applyFill="1" applyBorder="1" applyAlignment="1" applyProtection="1">
      <alignment wrapText="1"/>
      <protection locked="0"/>
    </xf>
    <xf numFmtId="171" fontId="13" fillId="6" borderId="7" xfId="6" applyNumberFormat="1" applyFont="1" applyFill="1" applyBorder="1" applyAlignment="1" applyProtection="1">
      <alignment wrapText="1"/>
      <protection locked="0"/>
    </xf>
    <xf numFmtId="9" fontId="13" fillId="5" borderId="7" xfId="25" applyFont="1" applyFill="1" applyBorder="1" applyAlignment="1" applyProtection="1">
      <alignment horizontal="center" vertical="center" wrapText="1"/>
    </xf>
    <xf numFmtId="0" fontId="1" fillId="2" borderId="0" xfId="26" applyFill="1"/>
    <xf numFmtId="0" fontId="1" fillId="2" borderId="0" xfId="6" applyFill="1" applyAlignment="1">
      <alignment vertical="center"/>
    </xf>
    <xf numFmtId="0" fontId="1" fillId="2" borderId="0" xfId="26" applyFill="1" applyAlignment="1">
      <alignment vertical="center"/>
    </xf>
    <xf numFmtId="164" fontId="44" fillId="6" borderId="7" xfId="21" applyFont="1" applyFill="1" applyBorder="1" applyAlignment="1" applyProtection="1">
      <alignment vertical="center" wrapText="1"/>
      <protection locked="0"/>
    </xf>
    <xf numFmtId="164" fontId="44" fillId="3" borderId="7" xfId="21" applyFont="1" applyFill="1" applyBorder="1" applyAlignment="1" applyProtection="1">
      <alignment vertical="center" wrapText="1"/>
    </xf>
    <xf numFmtId="169" fontId="44" fillId="6" borderId="7" xfId="26" applyNumberFormat="1" applyFont="1" applyFill="1" applyBorder="1" applyAlignment="1" applyProtection="1">
      <alignment vertical="center" wrapText="1"/>
      <protection locked="0"/>
    </xf>
    <xf numFmtId="164" fontId="13" fillId="0" borderId="0" xfId="21" applyFont="1" applyProtection="1"/>
    <xf numFmtId="164" fontId="13" fillId="5" borderId="7" xfId="21" applyFont="1" applyFill="1" applyBorder="1" applyAlignment="1" applyProtection="1">
      <alignment vertical="center" wrapText="1"/>
    </xf>
    <xf numFmtId="164" fontId="13" fillId="0" borderId="0" xfId="21" applyFont="1" applyAlignment="1" applyProtection="1"/>
    <xf numFmtId="164" fontId="13" fillId="6" borderId="7" xfId="21" applyFont="1" applyFill="1" applyBorder="1" applyAlignment="1" applyProtection="1">
      <alignment vertical="center" wrapText="1"/>
      <protection locked="0"/>
    </xf>
    <xf numFmtId="0" fontId="45" fillId="0" borderId="0" xfId="6" applyFont="1"/>
    <xf numFmtId="0" fontId="45" fillId="0" borderId="0" xfId="6" applyFont="1" applyAlignment="1">
      <alignment vertical="center"/>
    </xf>
    <xf numFmtId="172" fontId="13" fillId="6" borderId="7" xfId="21" applyNumberFormat="1" applyFont="1" applyFill="1" applyBorder="1" applyAlignment="1" applyProtection="1">
      <alignment vertical="center" wrapText="1"/>
      <protection locked="0"/>
    </xf>
    <xf numFmtId="164" fontId="13" fillId="3" borderId="0" xfId="21" applyFont="1" applyFill="1" applyBorder="1" applyAlignment="1" applyProtection="1"/>
    <xf numFmtId="0" fontId="13" fillId="2" borderId="0" xfId="6" applyFont="1" applyFill="1" applyAlignment="1">
      <alignment horizontal="left" vertical="top" wrapText="1"/>
    </xf>
    <xf numFmtId="0" fontId="13" fillId="2" borderId="0" xfId="6" applyFont="1" applyFill="1"/>
    <xf numFmtId="173" fontId="13" fillId="5" borderId="7" xfId="21" applyNumberFormat="1" applyFont="1" applyFill="1" applyBorder="1" applyAlignment="1" applyProtection="1">
      <alignment vertical="center"/>
    </xf>
    <xf numFmtId="0" fontId="13" fillId="2" borderId="0" xfId="12" applyFont="1" applyFill="1" applyBorder="1" applyAlignment="1" applyProtection="1">
      <alignment horizontal="right" vertical="center"/>
    </xf>
    <xf numFmtId="0" fontId="13" fillId="3" borderId="7" xfId="21" applyNumberFormat="1" applyFont="1" applyFill="1" applyBorder="1" applyAlignment="1" applyProtection="1">
      <alignment horizontal="center" vertical="center"/>
    </xf>
    <xf numFmtId="173" fontId="13" fillId="6" borderId="7" xfId="21" applyNumberFormat="1" applyFont="1" applyFill="1" applyBorder="1" applyAlignment="1" applyProtection="1">
      <alignment vertical="center" wrapText="1"/>
      <protection locked="0"/>
    </xf>
    <xf numFmtId="0" fontId="13" fillId="5" borderId="7" xfId="21" applyNumberFormat="1" applyFont="1" applyFill="1" applyBorder="1" applyAlignment="1" applyProtection="1">
      <alignment horizontal="center" vertical="center"/>
    </xf>
    <xf numFmtId="0" fontId="13" fillId="4" borderId="7" xfId="21" applyNumberFormat="1" applyFont="1" applyFill="1" applyBorder="1" applyAlignment="1" applyProtection="1">
      <alignment vertical="center" wrapText="1"/>
      <protection locked="0"/>
    </xf>
    <xf numFmtId="169" fontId="13" fillId="2" borderId="0" xfId="17" applyNumberFormat="1" applyFont="1" applyFill="1" applyBorder="1" applyAlignment="1" applyProtection="1">
      <alignment vertical="center"/>
    </xf>
    <xf numFmtId="169" fontId="13" fillId="2" borderId="0" xfId="12" applyNumberFormat="1" applyFont="1" applyFill="1" applyBorder="1" applyAlignment="1" applyProtection="1">
      <alignment horizontal="right" vertical="center"/>
    </xf>
    <xf numFmtId="0" fontId="13" fillId="5" borderId="7" xfId="12" applyNumberFormat="1" applyFont="1" applyFill="1" applyBorder="1" applyAlignment="1" applyProtection="1">
      <alignment horizontal="center" vertical="center"/>
    </xf>
    <xf numFmtId="174" fontId="20" fillId="4" borderId="7" xfId="27" applyNumberFormat="1" applyFont="1" applyFill="1" applyBorder="1" applyAlignment="1" applyProtection="1">
      <alignment vertical="center" wrapText="1"/>
      <protection locked="0"/>
    </xf>
    <xf numFmtId="172" fontId="13" fillId="11" borderId="7" xfId="12" applyNumberFormat="1" applyFont="1" applyBorder="1" applyAlignment="1" applyProtection="1">
      <alignment horizontal="right" vertical="center"/>
    </xf>
    <xf numFmtId="0" fontId="32" fillId="2" borderId="0" xfId="6" applyFont="1" applyFill="1"/>
    <xf numFmtId="0" fontId="13" fillId="5" borderId="7" xfId="12" applyNumberFormat="1" applyFont="1" applyFill="1" applyBorder="1" applyAlignment="1" applyProtection="1">
      <alignment horizontal="center"/>
    </xf>
    <xf numFmtId="0" fontId="20" fillId="17" borderId="0" xfId="6" applyFont="1" applyFill="1"/>
    <xf numFmtId="0" fontId="47" fillId="2" borderId="0" xfId="6" applyFont="1" applyFill="1"/>
    <xf numFmtId="173" fontId="13" fillId="11" borderId="7" xfId="21" applyNumberFormat="1" applyFont="1" applyFill="1" applyBorder="1" applyAlignment="1" applyProtection="1">
      <alignment horizontal="right" vertical="center"/>
    </xf>
    <xf numFmtId="173" fontId="13" fillId="5" borderId="7" xfId="21" applyNumberFormat="1" applyFont="1" applyFill="1" applyBorder="1" applyAlignment="1" applyProtection="1">
      <alignment horizontal="right" vertical="center"/>
    </xf>
    <xf numFmtId="164" fontId="13" fillId="3" borderId="7" xfId="21" applyFont="1" applyFill="1" applyBorder="1" applyAlignment="1" applyProtection="1">
      <alignment horizontal="center" vertical="center"/>
    </xf>
    <xf numFmtId="164" fontId="32" fillId="3" borderId="7" xfId="21" applyFont="1" applyFill="1" applyBorder="1" applyAlignment="1" applyProtection="1">
      <alignment vertical="center" wrapText="1"/>
    </xf>
    <xf numFmtId="175" fontId="13" fillId="2" borderId="0" xfId="12" applyNumberFormat="1" applyFont="1" applyFill="1" applyBorder="1" applyAlignment="1" applyProtection="1">
      <alignment horizontal="right" vertical="center"/>
    </xf>
    <xf numFmtId="173" fontId="13" fillId="6" borderId="7" xfId="21" applyNumberFormat="1" applyFont="1" applyFill="1" applyBorder="1" applyAlignment="1" applyProtection="1">
      <alignment horizontal="right" vertical="center" wrapText="1"/>
      <protection locked="0"/>
    </xf>
    <xf numFmtId="164" fontId="13" fillId="5" borderId="7" xfId="21" applyFont="1" applyFill="1" applyBorder="1" applyAlignment="1" applyProtection="1">
      <alignment horizontal="center" vertical="center"/>
    </xf>
    <xf numFmtId="175" fontId="13" fillId="2" borderId="0" xfId="17" applyNumberFormat="1" applyFont="1" applyFill="1" applyBorder="1" applyAlignment="1" applyProtection="1">
      <alignment horizontal="right" vertical="center"/>
    </xf>
    <xf numFmtId="173" fontId="36" fillId="5" borderId="7" xfId="21" applyNumberFormat="1" applyFont="1" applyFill="1" applyBorder="1" applyAlignment="1" applyProtection="1">
      <alignment horizontal="right" vertical="center"/>
    </xf>
    <xf numFmtId="164" fontId="13" fillId="12" borderId="7" xfId="21" applyFont="1" applyFill="1" applyBorder="1" applyAlignment="1" applyProtection="1">
      <alignment horizontal="center" vertical="center"/>
    </xf>
    <xf numFmtId="164" fontId="32" fillId="12" borderId="7" xfId="21" applyFont="1" applyFill="1" applyBorder="1" applyAlignment="1" applyProtection="1">
      <alignment vertical="center" wrapText="1"/>
    </xf>
    <xf numFmtId="175" fontId="32" fillId="2" borderId="0" xfId="17" applyNumberFormat="1" applyFont="1" applyFill="1" applyBorder="1" applyAlignment="1" applyProtection="1">
      <alignment horizontal="right" vertical="center"/>
    </xf>
    <xf numFmtId="169" fontId="32" fillId="2" borderId="0" xfId="17" applyNumberFormat="1" applyFont="1" applyFill="1" applyBorder="1" applyAlignment="1" applyProtection="1">
      <alignment vertical="center"/>
    </xf>
    <xf numFmtId="175" fontId="32" fillId="2" borderId="0" xfId="12" applyNumberFormat="1" applyFont="1" applyFill="1" applyBorder="1" applyAlignment="1" applyProtection="1">
      <alignment horizontal="right" vertical="center"/>
    </xf>
    <xf numFmtId="169" fontId="32" fillId="2" borderId="0" xfId="12" applyNumberFormat="1" applyFont="1" applyFill="1" applyBorder="1" applyAlignment="1" applyProtection="1">
      <alignment horizontal="right" vertical="center"/>
    </xf>
    <xf numFmtId="0" fontId="20" fillId="14" borderId="0" xfId="6" applyFont="1" applyFill="1"/>
    <xf numFmtId="175" fontId="13" fillId="3" borderId="7" xfId="21" applyNumberFormat="1" applyFont="1" applyFill="1" applyBorder="1" applyAlignment="1" applyProtection="1">
      <alignment horizontal="right" vertical="center"/>
    </xf>
    <xf numFmtId="175" fontId="13" fillId="3" borderId="7" xfId="21" applyNumberFormat="1" applyFont="1" applyFill="1" applyBorder="1" applyAlignment="1" applyProtection="1">
      <alignment horizontal="right" vertical="center" wrapText="1"/>
    </xf>
    <xf numFmtId="173" fontId="13" fillId="11" borderId="7" xfId="12" applyNumberFormat="1" applyFont="1" applyBorder="1" applyAlignment="1" applyProtection="1">
      <alignment horizontal="right" vertical="center"/>
    </xf>
    <xf numFmtId="0" fontId="20" fillId="2" borderId="0" xfId="6" applyFont="1" applyFill="1" applyAlignment="1">
      <alignment vertical="top" wrapText="1"/>
    </xf>
    <xf numFmtId="169" fontId="24" fillId="2" borderId="0" xfId="12" applyNumberFormat="1" applyFont="1" applyFill="1" applyBorder="1" applyProtection="1">
      <alignment horizontal="right"/>
    </xf>
    <xf numFmtId="169" fontId="24" fillId="2" borderId="0" xfId="17" applyNumberFormat="1" applyFont="1" applyFill="1" applyBorder="1" applyAlignment="1" applyProtection="1"/>
    <xf numFmtId="0" fontId="0" fillId="2" borderId="0" xfId="22" applyFont="1" applyFill="1">
      <alignment vertical="center"/>
    </xf>
    <xf numFmtId="0" fontId="13" fillId="0" borderId="0" xfId="6" applyFont="1" applyAlignment="1">
      <alignment vertical="top"/>
    </xf>
    <xf numFmtId="169" fontId="13" fillId="3" borderId="7" xfId="17" applyNumberFormat="1" applyFont="1" applyFill="1" applyBorder="1" applyAlignment="1" applyProtection="1"/>
    <xf numFmtId="164" fontId="20" fillId="3" borderId="7" xfId="21" applyFont="1" applyFill="1" applyBorder="1" applyAlignment="1" applyProtection="1"/>
    <xf numFmtId="164" fontId="20" fillId="5" borderId="9" xfId="21" applyFont="1" applyFill="1" applyBorder="1" applyAlignment="1" applyProtection="1">
      <alignment horizontal="right"/>
    </xf>
    <xf numFmtId="164" fontId="20" fillId="3" borderId="9" xfId="21" applyFont="1" applyFill="1" applyBorder="1" applyAlignment="1" applyProtection="1"/>
    <xf numFmtId="164" fontId="20" fillId="5" borderId="7" xfId="21" applyFont="1" applyFill="1" applyBorder="1" applyAlignment="1" applyProtection="1">
      <alignment horizontal="right"/>
    </xf>
    <xf numFmtId="164" fontId="20" fillId="6" borderId="7" xfId="21" applyFont="1" applyFill="1" applyBorder="1" applyAlignment="1" applyProtection="1">
      <alignment wrapText="1"/>
      <protection locked="0"/>
    </xf>
    <xf numFmtId="164" fontId="20" fillId="5" borderId="9" xfId="21" applyFont="1" applyFill="1" applyBorder="1" applyAlignment="1" applyProtection="1"/>
    <xf numFmtId="164" fontId="13" fillId="5" borderId="9" xfId="21" applyFont="1" applyFill="1" applyBorder="1" applyAlignment="1" applyProtection="1">
      <alignment horizontal="right"/>
    </xf>
    <xf numFmtId="164" fontId="13" fillId="6" borderId="9" xfId="21" applyFont="1" applyFill="1" applyBorder="1" applyAlignment="1" applyProtection="1">
      <alignment wrapText="1"/>
      <protection locked="0"/>
    </xf>
    <xf numFmtId="164" fontId="20" fillId="0" borderId="0" xfId="21" applyFont="1" applyBorder="1" applyAlignment="1" applyProtection="1">
      <alignment vertical="top"/>
    </xf>
    <xf numFmtId="176" fontId="13" fillId="5" borderId="7" xfId="12" applyNumberFormat="1" applyFont="1" applyFill="1" applyBorder="1" applyProtection="1">
      <alignment horizontal="right"/>
    </xf>
    <xf numFmtId="176" fontId="13" fillId="5" borderId="9" xfId="12" applyNumberFormat="1" applyFont="1" applyFill="1" applyBorder="1" applyProtection="1">
      <alignment horizontal="right"/>
    </xf>
    <xf numFmtId="164" fontId="13" fillId="5" borderId="8" xfId="21" applyFont="1" applyFill="1" applyBorder="1" applyAlignment="1" applyProtection="1"/>
    <xf numFmtId="164" fontId="20" fillId="5" borderId="7" xfId="21" applyFont="1" applyFill="1" applyBorder="1" applyAlignment="1" applyProtection="1"/>
    <xf numFmtId="164" fontId="13" fillId="12" borderId="9" xfId="21" applyFont="1" applyFill="1" applyBorder="1" applyAlignment="1" applyProtection="1"/>
    <xf numFmtId="164" fontId="13" fillId="12" borderId="7" xfId="21" applyFont="1" applyFill="1" applyBorder="1" applyAlignment="1" applyProtection="1"/>
    <xf numFmtId="164" fontId="32" fillId="12" borderId="7" xfId="21" applyFont="1" applyFill="1" applyBorder="1" applyAlignment="1" applyProtection="1"/>
    <xf numFmtId="0" fontId="32" fillId="0" borderId="0" xfId="6" applyFont="1"/>
    <xf numFmtId="164" fontId="32" fillId="12" borderId="9" xfId="21" applyFont="1" applyFill="1" applyBorder="1" applyAlignment="1" applyProtection="1"/>
    <xf numFmtId="164" fontId="13" fillId="5" borderId="9" xfId="21" applyFont="1" applyFill="1" applyBorder="1" applyAlignment="1" applyProtection="1"/>
    <xf numFmtId="164" fontId="13" fillId="0" borderId="0" xfId="21" applyFont="1" applyFill="1" applyBorder="1" applyAlignment="1" applyProtection="1"/>
    <xf numFmtId="0" fontId="21" fillId="0" borderId="0" xfId="17" applyNumberFormat="1" applyFill="1" applyBorder="1" applyAlignment="1" applyProtection="1">
      <alignment horizontal="left" vertical="center" wrapText="1"/>
    </xf>
    <xf numFmtId="164" fontId="13" fillId="0" borderId="0" xfId="21" applyFont="1" applyFill="1" applyBorder="1" applyAlignment="1" applyProtection="1">
      <alignment horizontal="right"/>
    </xf>
    <xf numFmtId="168" fontId="21" fillId="5" borderId="13" xfId="12" applyNumberFormat="1" applyFill="1" applyBorder="1" applyProtection="1">
      <alignment horizontal="right"/>
    </xf>
    <xf numFmtId="169" fontId="36" fillId="5" borderId="9" xfId="12" applyNumberFormat="1" applyFont="1" applyFill="1" applyBorder="1" applyAlignment="1" applyProtection="1">
      <alignment horizontal="center"/>
    </xf>
    <xf numFmtId="169" fontId="36" fillId="0" borderId="9" xfId="12" applyNumberFormat="1" applyFont="1" applyFill="1" applyBorder="1" applyAlignment="1" applyProtection="1">
      <alignment horizontal="center"/>
    </xf>
    <xf numFmtId="169" fontId="13" fillId="0" borderId="36" xfId="12" applyNumberFormat="1" applyFont="1" applyFill="1" applyBorder="1" applyProtection="1">
      <alignment horizontal="right"/>
    </xf>
    <xf numFmtId="169" fontId="13" fillId="2" borderId="13" xfId="17" applyNumberFormat="1" applyFont="1" applyFill="1" applyBorder="1" applyAlignment="1" applyProtection="1">
      <alignment horizontal="center"/>
    </xf>
    <xf numFmtId="169" fontId="13" fillId="3" borderId="13" xfId="17" applyNumberFormat="1" applyFont="1" applyFill="1" applyBorder="1" applyAlignment="1" applyProtection="1">
      <alignment horizontal="center"/>
    </xf>
    <xf numFmtId="0" fontId="20" fillId="4" borderId="7" xfId="22" applyFont="1" applyFill="1" applyBorder="1" applyAlignment="1" applyProtection="1">
      <alignment wrapText="1"/>
      <protection locked="0"/>
    </xf>
    <xf numFmtId="0" fontId="24" fillId="10" borderId="0" xfId="6" applyFont="1" applyFill="1" applyAlignment="1">
      <alignment horizontal="left"/>
    </xf>
    <xf numFmtId="0" fontId="20" fillId="7" borderId="7" xfId="6" applyFont="1" applyFill="1" applyBorder="1" applyAlignment="1" applyProtection="1">
      <alignment horizontal="center" wrapText="1"/>
      <protection locked="0"/>
    </xf>
    <xf numFmtId="0" fontId="20" fillId="4" borderId="7" xfId="6" applyFont="1" applyFill="1" applyBorder="1" applyAlignment="1" applyProtection="1">
      <alignment horizontal="center" wrapText="1"/>
      <protection locked="0"/>
    </xf>
    <xf numFmtId="173" fontId="24" fillId="5" borderId="7" xfId="23" applyNumberFormat="1" applyFont="1" applyFill="1" applyBorder="1" applyAlignment="1" applyProtection="1">
      <alignment vertical="center"/>
    </xf>
    <xf numFmtId="38" fontId="24" fillId="6" borderId="7" xfId="6" applyNumberFormat="1" applyFont="1" applyFill="1" applyBorder="1" applyAlignment="1" applyProtection="1">
      <alignment vertical="center" wrapText="1"/>
      <protection locked="0"/>
    </xf>
    <xf numFmtId="0" fontId="13" fillId="4" borderId="8" xfId="6" applyFont="1" applyFill="1" applyBorder="1" applyAlignment="1" applyProtection="1">
      <alignment horizontal="center" wrapText="1"/>
      <protection locked="0"/>
    </xf>
    <xf numFmtId="38" fontId="13" fillId="6" borderId="7" xfId="6" quotePrefix="1" applyNumberFormat="1" applyFont="1" applyFill="1" applyBorder="1" applyAlignment="1" applyProtection="1">
      <alignment vertical="center" wrapText="1"/>
      <protection locked="0"/>
    </xf>
    <xf numFmtId="38" fontId="13" fillId="6" borderId="7" xfId="6" applyNumberFormat="1" applyFont="1" applyFill="1" applyBorder="1" applyAlignment="1" applyProtection="1">
      <alignment vertical="center" wrapText="1"/>
      <protection locked="0"/>
    </xf>
    <xf numFmtId="178" fontId="13" fillId="6" borderId="7" xfId="6" applyNumberFormat="1" applyFont="1" applyFill="1" applyBorder="1" applyAlignment="1" applyProtection="1">
      <alignment horizontal="center" vertical="center" wrapText="1"/>
      <protection locked="0"/>
    </xf>
    <xf numFmtId="0" fontId="16" fillId="0" borderId="0" xfId="6" applyFont="1" applyAlignment="1">
      <alignment vertical="top" wrapText="1"/>
    </xf>
    <xf numFmtId="0" fontId="13" fillId="0" borderId="7" xfId="6" applyFont="1" applyBorder="1" applyAlignment="1">
      <alignment vertical="center"/>
    </xf>
    <xf numFmtId="0" fontId="25" fillId="5" borderId="7" xfId="6" applyFont="1" applyFill="1" applyBorder="1" applyAlignment="1">
      <alignment horizontal="left" vertical="center"/>
    </xf>
    <xf numFmtId="167" fontId="25" fillId="5" borderId="7" xfId="6" applyNumberFormat="1" applyFont="1" applyFill="1" applyBorder="1" applyAlignment="1">
      <alignment horizontal="left" vertical="center"/>
    </xf>
    <xf numFmtId="0" fontId="25" fillId="3" borderId="7" xfId="6" applyFont="1" applyFill="1" applyBorder="1" applyAlignment="1">
      <alignment horizontal="left" vertical="center"/>
    </xf>
    <xf numFmtId="0" fontId="16" fillId="0" borderId="0" xfId="6" applyFont="1"/>
    <xf numFmtId="0" fontId="20" fillId="0" borderId="13" xfId="6" applyFont="1" applyBorder="1" applyAlignment="1">
      <alignment horizontal="center" wrapText="1"/>
    </xf>
    <xf numFmtId="0" fontId="20" fillId="0" borderId="14" xfId="6" applyFont="1" applyBorder="1"/>
    <xf numFmtId="0" fontId="20" fillId="0" borderId="15" xfId="6" applyFont="1" applyBorder="1"/>
    <xf numFmtId="0" fontId="20" fillId="0" borderId="16" xfId="6" applyFont="1" applyBorder="1"/>
    <xf numFmtId="0" fontId="20" fillId="0" borderId="16" xfId="6" applyFont="1" applyBorder="1" applyAlignment="1">
      <alignment horizontal="center"/>
    </xf>
    <xf numFmtId="0" fontId="13" fillId="2" borderId="13" xfId="6" applyFont="1" applyFill="1" applyBorder="1" applyAlignment="1">
      <alignment horizontal="center" vertical="center" wrapText="1"/>
    </xf>
    <xf numFmtId="0" fontId="20" fillId="2" borderId="16" xfId="6" applyFont="1" applyFill="1" applyBorder="1" applyAlignment="1">
      <alignment horizontal="center" vertical="center" wrapText="1"/>
    </xf>
    <xf numFmtId="0" fontId="13" fillId="2" borderId="16" xfId="6" applyFont="1" applyFill="1" applyBorder="1" applyAlignment="1">
      <alignment horizontal="center" vertical="center" wrapText="1"/>
    </xf>
    <xf numFmtId="0" fontId="13" fillId="9" borderId="20" xfId="6" applyFont="1" applyFill="1" applyBorder="1" applyAlignment="1">
      <alignment horizontal="left" vertical="center" wrapText="1"/>
    </xf>
    <xf numFmtId="0" fontId="20" fillId="9" borderId="18" xfId="6" applyFont="1" applyFill="1" applyBorder="1" applyAlignment="1">
      <alignment horizontal="center" vertical="center" wrapText="1"/>
    </xf>
    <xf numFmtId="0" fontId="13" fillId="0" borderId="18" xfId="6" applyFont="1" applyBorder="1" applyAlignment="1">
      <alignment horizontal="center" vertical="center" wrapText="1"/>
    </xf>
    <xf numFmtId="0" fontId="13" fillId="9" borderId="19" xfId="6" applyFont="1" applyFill="1" applyBorder="1" applyAlignment="1">
      <alignment horizontal="center" vertical="center" wrapText="1"/>
    </xf>
    <xf numFmtId="0" fontId="13" fillId="9" borderId="18" xfId="6" applyFont="1" applyFill="1" applyBorder="1" applyAlignment="1">
      <alignment horizontal="center" vertical="center" wrapText="1"/>
    </xf>
    <xf numFmtId="0" fontId="13" fillId="9" borderId="21" xfId="6" applyFont="1" applyFill="1" applyBorder="1" applyAlignment="1">
      <alignment horizontal="center" vertical="center" wrapText="1"/>
    </xf>
    <xf numFmtId="0" fontId="20" fillId="0" borderId="0" xfId="6" applyFont="1" applyAlignment="1">
      <alignment horizontal="center" vertical="center"/>
    </xf>
    <xf numFmtId="0" fontId="13" fillId="0" borderId="0" xfId="6" applyFont="1" applyAlignment="1">
      <alignment horizontal="center" vertical="center"/>
    </xf>
    <xf numFmtId="0" fontId="13" fillId="0" borderId="7" xfId="6" applyFont="1" applyBorder="1" applyAlignment="1">
      <alignment horizontal="center" vertical="center" wrapText="1"/>
    </xf>
    <xf numFmtId="0" fontId="13" fillId="0" borderId="17" xfId="6" applyFont="1" applyBorder="1" applyAlignment="1">
      <alignment horizontal="center" vertical="top" wrapText="1"/>
    </xf>
    <xf numFmtId="0" fontId="24" fillId="9" borderId="24" xfId="6" applyFont="1" applyFill="1" applyBorder="1" applyAlignment="1">
      <alignment vertical="center" wrapText="1"/>
    </xf>
    <xf numFmtId="0" fontId="13" fillId="0" borderId="25" xfId="6" applyFont="1" applyBorder="1" applyAlignment="1">
      <alignment horizontal="center" vertical="center" wrapText="1"/>
    </xf>
    <xf numFmtId="0" fontId="1" fillId="0" borderId="15" xfId="6" applyBorder="1" applyAlignment="1">
      <alignment horizontal="center"/>
    </xf>
    <xf numFmtId="0" fontId="1" fillId="0" borderId="16" xfId="6" applyBorder="1" applyAlignment="1">
      <alignment horizontal="center"/>
    </xf>
    <xf numFmtId="0" fontId="26" fillId="0" borderId="0" xfId="6" applyFont="1" applyAlignment="1">
      <alignment vertical="center" wrapText="1"/>
    </xf>
    <xf numFmtId="0" fontId="26" fillId="0" borderId="26" xfId="6" applyFont="1" applyBorder="1" applyAlignment="1">
      <alignment vertical="center" wrapText="1"/>
    </xf>
    <xf numFmtId="0" fontId="24" fillId="3" borderId="24" xfId="6" applyFont="1" applyFill="1" applyBorder="1" applyAlignment="1">
      <alignment vertical="center" wrapText="1"/>
    </xf>
    <xf numFmtId="168" fontId="26" fillId="3" borderId="25" xfId="6" applyNumberFormat="1" applyFont="1" applyFill="1" applyBorder="1" applyAlignment="1">
      <alignment vertical="center" wrapText="1"/>
    </xf>
    <xf numFmtId="168" fontId="26" fillId="0" borderId="0" xfId="6" applyNumberFormat="1" applyFont="1" applyAlignment="1">
      <alignment vertical="center" wrapText="1"/>
    </xf>
    <xf numFmtId="168" fontId="26" fillId="3" borderId="24" xfId="6" applyNumberFormat="1" applyFont="1" applyFill="1" applyBorder="1" applyAlignment="1">
      <alignment vertical="center" wrapText="1"/>
    </xf>
    <xf numFmtId="0" fontId="24" fillId="0" borderId="24" xfId="6" applyFont="1" applyBorder="1" applyAlignment="1">
      <alignment vertical="center" wrapText="1"/>
    </xf>
    <xf numFmtId="168" fontId="21" fillId="13" borderId="25" xfId="17" applyNumberFormat="1" applyBorder="1" applyAlignment="1">
      <alignment vertical="center" wrapText="1"/>
      <protection locked="0"/>
    </xf>
    <xf numFmtId="0" fontId="13" fillId="0" borderId="24" xfId="6" applyFont="1" applyBorder="1" applyAlignment="1">
      <alignment horizontal="left" vertical="center" wrapText="1" indent="1"/>
    </xf>
    <xf numFmtId="168" fontId="21" fillId="13" borderId="24" xfId="17" applyNumberFormat="1" applyBorder="1" applyAlignment="1">
      <alignment vertical="center" wrapText="1"/>
      <protection locked="0"/>
    </xf>
    <xf numFmtId="168" fontId="21" fillId="6" borderId="25" xfId="12" applyNumberFormat="1" applyFill="1" applyBorder="1" applyAlignment="1">
      <alignment horizontal="right" wrapText="1"/>
      <protection locked="0"/>
    </xf>
    <xf numFmtId="168" fontId="21" fillId="6" borderId="24" xfId="12" applyNumberFormat="1" applyFill="1" applyBorder="1" applyAlignment="1">
      <alignment horizontal="right" wrapText="1"/>
      <protection locked="0"/>
    </xf>
    <xf numFmtId="168" fontId="21" fillId="13" borderId="25" xfId="17" applyNumberFormat="1" applyBorder="1" applyAlignment="1">
      <alignment horizontal="right" wrapText="1"/>
      <protection locked="0"/>
    </xf>
    <xf numFmtId="168" fontId="21" fillId="13" borderId="24" xfId="17" applyNumberFormat="1" applyBorder="1" applyAlignment="1">
      <alignment horizontal="right" wrapText="1"/>
      <protection locked="0"/>
    </xf>
    <xf numFmtId="0" fontId="13" fillId="9" borderId="24" xfId="6" applyFont="1" applyFill="1" applyBorder="1" applyAlignment="1">
      <alignment horizontal="left" vertical="center" wrapText="1" indent="1"/>
    </xf>
    <xf numFmtId="0" fontId="13" fillId="9" borderId="24" xfId="6" applyFont="1" applyFill="1" applyBorder="1" applyAlignment="1">
      <alignment vertical="center" wrapText="1"/>
    </xf>
    <xf numFmtId="0" fontId="13" fillId="9" borderId="24" xfId="6" applyFont="1" applyFill="1" applyBorder="1" applyAlignment="1">
      <alignment horizontal="left" vertical="center" wrapText="1" indent="2"/>
    </xf>
    <xf numFmtId="168" fontId="20" fillId="0" borderId="25" xfId="6" applyNumberFormat="1" applyFont="1" applyBorder="1" applyAlignment="1">
      <alignment vertical="center" wrapText="1"/>
    </xf>
    <xf numFmtId="168" fontId="20" fillId="0" borderId="0" xfId="6" applyNumberFormat="1" applyFont="1" applyAlignment="1">
      <alignment vertical="center" wrapText="1"/>
    </xf>
    <xf numFmtId="168" fontId="20" fillId="0" borderId="24" xfId="6" applyNumberFormat="1" applyFont="1" applyBorder="1" applyAlignment="1">
      <alignment vertical="center" wrapText="1"/>
    </xf>
    <xf numFmtId="0" fontId="13" fillId="0" borderId="24" xfId="6" applyFont="1" applyBorder="1" applyAlignment="1">
      <alignment horizontal="left" vertical="center" wrapText="1" indent="2"/>
    </xf>
    <xf numFmtId="0" fontId="24" fillId="2" borderId="24" xfId="6" applyFont="1" applyFill="1" applyBorder="1" applyAlignment="1">
      <alignment vertical="center" wrapText="1"/>
    </xf>
    <xf numFmtId="0" fontId="24" fillId="9" borderId="24" xfId="6" applyFont="1" applyFill="1" applyBorder="1" applyAlignment="1">
      <alignment horizontal="left" vertical="center" wrapText="1" indent="1"/>
    </xf>
    <xf numFmtId="168" fontId="21" fillId="6" borderId="24" xfId="17" applyNumberFormat="1" applyFill="1" applyBorder="1" applyAlignment="1">
      <alignment vertical="center" wrapText="1"/>
      <protection locked="0"/>
    </xf>
    <xf numFmtId="168" fontId="21" fillId="6" borderId="25" xfId="17" applyNumberFormat="1" applyFill="1" applyBorder="1" applyAlignment="1">
      <alignment vertical="center" wrapText="1"/>
      <protection locked="0"/>
    </xf>
    <xf numFmtId="168" fontId="21" fillId="13" borderId="22" xfId="17" applyNumberFormat="1" applyBorder="1" applyAlignment="1">
      <alignment vertical="center" wrapText="1"/>
      <protection locked="0"/>
    </xf>
    <xf numFmtId="168" fontId="21" fillId="13" borderId="19" xfId="17" applyNumberFormat="1" applyBorder="1" applyAlignment="1">
      <alignment vertical="center" wrapText="1"/>
      <protection locked="0"/>
    </xf>
    <xf numFmtId="0" fontId="24" fillId="9" borderId="19" xfId="6" applyFont="1" applyFill="1" applyBorder="1" applyAlignment="1">
      <alignment vertical="center" wrapText="1"/>
    </xf>
    <xf numFmtId="0" fontId="24" fillId="0" borderId="0" xfId="6" applyFont="1" applyAlignment="1">
      <alignment vertical="center" wrapText="1"/>
    </xf>
    <xf numFmtId="0" fontId="24" fillId="0" borderId="26" xfId="6" applyFont="1" applyBorder="1" applyAlignment="1">
      <alignment vertical="center" wrapText="1"/>
    </xf>
    <xf numFmtId="0" fontId="24" fillId="0" borderId="22" xfId="6" applyFont="1" applyBorder="1" applyAlignment="1">
      <alignment vertical="center" wrapText="1"/>
    </xf>
    <xf numFmtId="0" fontId="24" fillId="0" borderId="29" xfId="6" applyFont="1" applyBorder="1" applyAlignment="1">
      <alignment vertical="center" wrapText="1"/>
    </xf>
    <xf numFmtId="0" fontId="21" fillId="4" borderId="29" xfId="12" applyNumberFormat="1" applyFill="1" applyBorder="1" applyAlignment="1">
      <alignment horizontal="right" wrapText="1"/>
      <protection locked="0"/>
    </xf>
    <xf numFmtId="0" fontId="13" fillId="0" borderId="7" xfId="6" applyFont="1" applyBorder="1" applyAlignment="1">
      <alignment vertical="center" wrapText="1"/>
    </xf>
    <xf numFmtId="0" fontId="20" fillId="2" borderId="13" xfId="6" applyFont="1" applyFill="1" applyBorder="1" applyAlignment="1">
      <alignment horizontal="center" vertical="center" wrapText="1"/>
    </xf>
    <xf numFmtId="0" fontId="13" fillId="0" borderId="21" xfId="6" applyFont="1" applyBorder="1" applyAlignment="1">
      <alignment horizontal="center" vertical="top" wrapText="1"/>
    </xf>
    <xf numFmtId="0" fontId="27" fillId="0" borderId="24" xfId="6" applyFont="1" applyBorder="1" applyAlignment="1">
      <alignment horizontal="center" vertical="center" wrapText="1"/>
    </xf>
    <xf numFmtId="0" fontId="26" fillId="3" borderId="24" xfId="6" applyFont="1" applyFill="1" applyBorder="1" applyAlignment="1">
      <alignment horizontal="left" vertical="center" wrapText="1"/>
    </xf>
    <xf numFmtId="0" fontId="21" fillId="4" borderId="24" xfId="17" applyNumberFormat="1" applyFill="1" applyBorder="1" applyAlignment="1">
      <alignment horizontal="left" vertical="center" wrapText="1"/>
      <protection locked="0"/>
    </xf>
    <xf numFmtId="0" fontId="13" fillId="5" borderId="7" xfId="18" applyFont="1" applyFill="1" applyBorder="1" applyAlignment="1">
      <alignment horizontal="center"/>
    </xf>
    <xf numFmtId="0" fontId="13" fillId="0" borderId="24" xfId="6" applyFont="1" applyBorder="1" applyAlignment="1">
      <alignment vertical="center" wrapText="1"/>
    </xf>
    <xf numFmtId="0" fontId="24" fillId="9" borderId="24" xfId="6" applyFont="1" applyFill="1" applyBorder="1" applyAlignment="1">
      <alignment horizontal="left" vertical="center" wrapText="1"/>
    </xf>
    <xf numFmtId="168" fontId="26" fillId="0" borderId="24" xfId="6" applyNumberFormat="1" applyFont="1" applyBorder="1" applyAlignment="1">
      <alignment vertical="center" wrapText="1"/>
    </xf>
    <xf numFmtId="0" fontId="20" fillId="0" borderId="24" xfId="6" applyFont="1" applyBorder="1" applyAlignment="1">
      <alignment horizontal="left" vertical="center" wrapText="1"/>
    </xf>
    <xf numFmtId="0" fontId="24" fillId="5" borderId="24" xfId="6" applyFont="1" applyFill="1" applyBorder="1" applyAlignment="1">
      <alignment horizontal="left" vertical="center" wrapText="1" indent="1"/>
    </xf>
    <xf numFmtId="0" fontId="21" fillId="4" borderId="19" xfId="17" applyNumberFormat="1" applyFill="1" applyBorder="1" applyAlignment="1">
      <alignment horizontal="left" vertical="center" wrapText="1"/>
      <protection locked="0"/>
    </xf>
    <xf numFmtId="0" fontId="27" fillId="3" borderId="21" xfId="6" applyFont="1" applyFill="1" applyBorder="1" applyAlignment="1">
      <alignment horizontal="left" vertical="center" wrapText="1"/>
    </xf>
    <xf numFmtId="0" fontId="24" fillId="0" borderId="14" xfId="6" applyFont="1" applyBorder="1" applyAlignment="1">
      <alignment vertical="center" wrapText="1"/>
    </xf>
    <xf numFmtId="0" fontId="21" fillId="4" borderId="13" xfId="17" applyNumberFormat="1" applyFill="1" applyBorder="1" applyAlignment="1">
      <alignment vertical="center" wrapText="1"/>
      <protection locked="0"/>
    </xf>
    <xf numFmtId="9" fontId="21" fillId="13" borderId="13" xfId="17" applyNumberFormat="1" applyBorder="1" applyAlignment="1">
      <alignment vertical="center" wrapText="1"/>
      <protection locked="0"/>
    </xf>
    <xf numFmtId="168" fontId="21" fillId="13" borderId="13" xfId="17" applyNumberFormat="1" applyBorder="1" applyAlignment="1">
      <alignment vertical="center" wrapText="1"/>
      <protection locked="0"/>
    </xf>
    <xf numFmtId="0" fontId="13" fillId="0" borderId="0" xfId="18" applyFont="1"/>
    <xf numFmtId="0" fontId="13" fillId="0" borderId="0" xfId="18" applyFont="1" applyAlignment="1">
      <alignment vertical="center"/>
    </xf>
    <xf numFmtId="0" fontId="1" fillId="0" borderId="7" xfId="6" applyBorder="1" applyAlignment="1">
      <alignment vertical="center"/>
    </xf>
    <xf numFmtId="0" fontId="28" fillId="5" borderId="7" xfId="6" applyFont="1" applyFill="1" applyBorder="1" applyAlignment="1">
      <alignment horizontal="left" vertical="center"/>
    </xf>
    <xf numFmtId="167" fontId="28" fillId="5" borderId="7" xfId="6" applyNumberFormat="1" applyFont="1" applyFill="1" applyBorder="1" applyAlignment="1">
      <alignment horizontal="left" vertical="center"/>
    </xf>
    <xf numFmtId="0" fontId="28" fillId="3" borderId="7" xfId="6" applyFont="1" applyFill="1" applyBorder="1" applyAlignment="1">
      <alignment horizontal="left" vertical="center"/>
    </xf>
    <xf numFmtId="0" fontId="22" fillId="0" borderId="0" xfId="19" quotePrefix="1" applyFont="1" applyBorder="1" applyAlignment="1">
      <alignment wrapText="1"/>
    </xf>
    <xf numFmtId="0" fontId="1" fillId="3" borderId="0" xfId="6" applyFill="1"/>
    <xf numFmtId="0" fontId="13" fillId="0" borderId="7" xfId="18" applyFont="1" applyBorder="1" applyAlignment="1">
      <alignment horizontal="center"/>
    </xf>
    <xf numFmtId="0" fontId="13" fillId="0" borderId="0" xfId="19" applyFont="1" applyBorder="1" applyAlignment="1">
      <alignment wrapText="1"/>
    </xf>
    <xf numFmtId="0" fontId="24" fillId="0" borderId="31" xfId="19" applyFont="1" applyBorder="1" applyAlignment="1">
      <alignment horizontal="centerContinuous" vertical="center" wrapText="1"/>
    </xf>
    <xf numFmtId="0" fontId="24" fillId="0" borderId="6" xfId="19" applyFont="1" applyBorder="1" applyAlignment="1">
      <alignment horizontal="centerContinuous" vertical="center" wrapText="1"/>
    </xf>
    <xf numFmtId="0" fontId="24" fillId="0" borderId="11" xfId="19" applyFont="1" applyBorder="1" applyAlignment="1">
      <alignment horizontal="centerContinuous" vertical="center" wrapText="1"/>
    </xf>
    <xf numFmtId="0" fontId="24" fillId="0" borderId="7" xfId="20" applyFont="1" applyFill="1" applyBorder="1" applyAlignment="1">
      <alignment horizontal="centerContinuous" vertical="center" wrapText="1"/>
    </xf>
    <xf numFmtId="0" fontId="29" fillId="0" borderId="0" xfId="18" applyFont="1"/>
    <xf numFmtId="38" fontId="24" fillId="7" borderId="7" xfId="17" applyNumberFormat="1" applyFont="1" applyFill="1" applyBorder="1" applyAlignment="1">
      <alignment horizontal="center" vertical="center" wrapText="1"/>
      <protection locked="0"/>
    </xf>
    <xf numFmtId="0" fontId="22" fillId="0" borderId="0" xfId="19" applyFont="1" applyBorder="1" applyAlignment="1">
      <alignment wrapText="1"/>
    </xf>
    <xf numFmtId="0" fontId="24" fillId="0" borderId="8" xfId="20" quotePrefix="1" applyFont="1" applyFill="1" applyBorder="1" applyAlignment="1">
      <alignment vertical="center"/>
    </xf>
    <xf numFmtId="38" fontId="13" fillId="4" borderId="7" xfId="17" applyNumberFormat="1" applyFont="1" applyFill="1" applyBorder="1" applyAlignment="1">
      <alignment horizontal="center" vertical="center" wrapText="1"/>
      <protection locked="0"/>
    </xf>
    <xf numFmtId="0" fontId="24" fillId="0" borderId="31" xfId="18" applyFont="1" applyBorder="1" applyAlignment="1">
      <alignment vertical="center"/>
    </xf>
    <xf numFmtId="9" fontId="13" fillId="13" borderId="7" xfId="17" applyNumberFormat="1" applyFont="1" applyBorder="1" applyAlignment="1">
      <alignment horizontal="center" vertical="center" wrapText="1"/>
      <protection locked="0"/>
    </xf>
    <xf numFmtId="38" fontId="13" fillId="13" borderId="7" xfId="17" applyNumberFormat="1" applyFont="1" applyBorder="1" applyAlignment="1">
      <alignment horizontal="center" vertical="center" wrapText="1"/>
      <protection locked="0"/>
    </xf>
    <xf numFmtId="0" fontId="16" fillId="0" borderId="0" xfId="18" applyFont="1"/>
    <xf numFmtId="0" fontId="24" fillId="0" borderId="7" xfId="18" applyFont="1" applyBorder="1" applyAlignment="1">
      <alignment horizontal="left" vertical="center" indent="1"/>
    </xf>
    <xf numFmtId="0" fontId="13" fillId="0" borderId="8" xfId="18" applyFont="1" applyBorder="1" applyAlignment="1">
      <alignment horizontal="left" vertical="center" indent="1"/>
    </xf>
    <xf numFmtId="0" fontId="13" fillId="0" borderId="9" xfId="18" applyFont="1" applyBorder="1" applyAlignment="1">
      <alignment horizontal="left" vertical="center" indent="1"/>
    </xf>
    <xf numFmtId="0" fontId="13" fillId="0" borderId="7" xfId="18" applyFont="1" applyBorder="1" applyAlignment="1">
      <alignment horizontal="left" vertical="center" indent="1"/>
    </xf>
    <xf numFmtId="0" fontId="24" fillId="0" borderId="7" xfId="18" applyFont="1" applyBorder="1" applyAlignment="1">
      <alignment vertical="center"/>
    </xf>
    <xf numFmtId="0" fontId="24" fillId="0" borderId="8" xfId="18" applyFont="1" applyBorder="1" applyAlignment="1">
      <alignment vertical="center"/>
    </xf>
    <xf numFmtId="0" fontId="24" fillId="0" borderId="9" xfId="18" applyFont="1" applyBorder="1" applyAlignment="1">
      <alignment vertical="center"/>
    </xf>
    <xf numFmtId="0" fontId="13" fillId="0" borderId="7" xfId="18" applyFont="1" applyBorder="1" applyAlignment="1">
      <alignment horizontal="left" vertical="center" indent="2"/>
    </xf>
    <xf numFmtId="0" fontId="13" fillId="0" borderId="8" xfId="18" applyFont="1" applyBorder="1" applyAlignment="1">
      <alignment horizontal="left" vertical="center" indent="2"/>
    </xf>
    <xf numFmtId="0" fontId="13" fillId="0" borderId="9" xfId="18" applyFont="1" applyBorder="1" applyAlignment="1">
      <alignment horizontal="left" vertical="center" indent="2"/>
    </xf>
    <xf numFmtId="0" fontId="22" fillId="0" borderId="8" xfId="18" applyFont="1" applyBorder="1"/>
    <xf numFmtId="0" fontId="22" fillId="0" borderId="30" xfId="18" applyFont="1" applyBorder="1"/>
    <xf numFmtId="0" fontId="22" fillId="0" borderId="9" xfId="18" applyFont="1" applyBorder="1"/>
    <xf numFmtId="0" fontId="13" fillId="0" borderId="7" xfId="18" applyFont="1" applyBorder="1"/>
    <xf numFmtId="0" fontId="13" fillId="0" borderId="8" xfId="18" applyFont="1" applyBorder="1"/>
    <xf numFmtId="38" fontId="13" fillId="5" borderId="7" xfId="18" applyNumberFormat="1" applyFont="1" applyFill="1" applyBorder="1" applyAlignment="1">
      <alignment vertical="center"/>
    </xf>
    <xf numFmtId="0" fontId="13" fillId="5" borderId="7" xfId="18" applyFont="1" applyFill="1" applyBorder="1" applyAlignment="1">
      <alignment horizontal="left"/>
    </xf>
    <xf numFmtId="0" fontId="26" fillId="10" borderId="0" xfId="6" applyFont="1" applyFill="1"/>
    <xf numFmtId="0" fontId="27" fillId="10" borderId="0" xfId="6" applyFont="1" applyFill="1" applyAlignment="1">
      <alignment horizontal="center" vertical="center"/>
    </xf>
    <xf numFmtId="0" fontId="20" fillId="10" borderId="0" xfId="6" applyFont="1" applyFill="1" applyAlignment="1">
      <alignment horizontal="center" vertical="center" wrapText="1"/>
    </xf>
    <xf numFmtId="0" fontId="20" fillId="0" borderId="7" xfId="6" applyFont="1" applyBorder="1" applyAlignment="1">
      <alignment vertical="center"/>
    </xf>
    <xf numFmtId="0" fontId="32" fillId="0" borderId="0" xfId="6" applyFont="1" applyAlignment="1">
      <alignment horizontal="left" vertical="top" wrapText="1"/>
    </xf>
    <xf numFmtId="0" fontId="13" fillId="0" borderId="7" xfId="6" applyFont="1" applyBorder="1" applyAlignment="1">
      <alignment horizontal="center" vertical="center"/>
    </xf>
    <xf numFmtId="0" fontId="13" fillId="0" borderId="10" xfId="6" applyFont="1" applyBorder="1" applyAlignment="1">
      <alignment horizontal="center" vertical="center"/>
    </xf>
    <xf numFmtId="0" fontId="24" fillId="0" borderId="7" xfId="6" applyFont="1" applyBorder="1"/>
    <xf numFmtId="0" fontId="13" fillId="0" borderId="7" xfId="6" applyFont="1" applyBorder="1" applyAlignment="1">
      <alignment horizontal="left" indent="2"/>
    </xf>
    <xf numFmtId="0" fontId="27" fillId="0" borderId="7" xfId="6" applyFont="1" applyBorder="1" applyAlignment="1">
      <alignment horizontal="center" vertical="center"/>
    </xf>
    <xf numFmtId="0" fontId="24" fillId="0" borderId="7" xfId="6" applyFont="1" applyBorder="1" applyAlignment="1">
      <alignment wrapText="1"/>
    </xf>
    <xf numFmtId="164" fontId="13" fillId="6" borderId="7" xfId="17" applyNumberFormat="1" applyFont="1" applyFill="1" applyBorder="1" applyAlignment="1">
      <alignment wrapText="1"/>
      <protection locked="0"/>
    </xf>
    <xf numFmtId="0" fontId="13" fillId="0" borderId="7" xfId="6" applyFont="1" applyBorder="1"/>
    <xf numFmtId="38" fontId="13" fillId="0" borderId="7" xfId="18" applyNumberFormat="1" applyFont="1" applyBorder="1" applyAlignment="1">
      <alignment vertical="center"/>
    </xf>
    <xf numFmtId="0" fontId="33" fillId="0" borderId="7" xfId="6" applyFont="1" applyBorder="1" applyAlignment="1">
      <alignment horizontal="left" vertical="center"/>
    </xf>
    <xf numFmtId="0" fontId="24" fillId="0" borderId="7" xfId="6" applyFont="1" applyBorder="1" applyAlignment="1">
      <alignment horizontal="center" vertical="center" wrapText="1"/>
    </xf>
    <xf numFmtId="0" fontId="26" fillId="0" borderId="7" xfId="6" applyFont="1" applyBorder="1"/>
    <xf numFmtId="0" fontId="20" fillId="0" borderId="7" xfId="6" applyFont="1" applyBorder="1" applyAlignment="1">
      <alignment horizontal="left" indent="2"/>
    </xf>
    <xf numFmtId="0" fontId="34" fillId="16" borderId="0" xfId="6" applyFont="1" applyFill="1"/>
    <xf numFmtId="0" fontId="20" fillId="16" borderId="0" xfId="6" applyFont="1" applyFill="1" applyAlignment="1">
      <alignment horizontal="center" vertical="center" wrapText="1"/>
    </xf>
    <xf numFmtId="0" fontId="20" fillId="0" borderId="0" xfId="6" quotePrefix="1" applyFont="1" applyAlignment="1">
      <alignment horizontal="right"/>
    </xf>
    <xf numFmtId="169" fontId="36" fillId="7" borderId="7" xfId="17" applyNumberFormat="1" applyFont="1" applyFill="1" applyBorder="1" applyAlignment="1">
      <alignment horizontal="center" vertical="center" wrapText="1"/>
      <protection locked="0"/>
    </xf>
    <xf numFmtId="0" fontId="20" fillId="0" borderId="0" xfId="6" quotePrefix="1" applyFont="1"/>
    <xf numFmtId="0" fontId="13" fillId="0" borderId="7" xfId="6" applyFont="1" applyBorder="1" applyAlignment="1">
      <alignment horizontal="left" wrapText="1" indent="4"/>
    </xf>
    <xf numFmtId="0" fontId="13" fillId="0" borderId="7" xfId="6" applyFont="1" applyBorder="1" applyAlignment="1">
      <alignment horizontal="left" wrapText="1" indent="2"/>
    </xf>
    <xf numFmtId="0" fontId="13" fillId="0" borderId="7" xfId="6" applyFont="1" applyBorder="1" applyAlignment="1">
      <alignment horizontal="left" indent="4"/>
    </xf>
    <xf numFmtId="0" fontId="24" fillId="0" borderId="7" xfId="6" applyFont="1" applyBorder="1" applyAlignment="1">
      <alignment horizontal="left" indent="2"/>
    </xf>
    <xf numFmtId="0" fontId="13" fillId="0" borderId="7" xfId="6" applyFont="1" applyBorder="1" applyAlignment="1">
      <alignment horizontal="left" indent="6"/>
    </xf>
    <xf numFmtId="0" fontId="24" fillId="0" borderId="0" xfId="6" applyFont="1"/>
    <xf numFmtId="0" fontId="26" fillId="0" borderId="7" xfId="6" applyFont="1" applyBorder="1" applyAlignment="1">
      <alignment horizontal="center" vertical="center" wrapText="1"/>
    </xf>
    <xf numFmtId="0" fontId="13" fillId="0" borderId="7" xfId="6" applyFont="1" applyBorder="1" applyAlignment="1">
      <alignment horizontal="left" vertical="center" wrapText="1"/>
    </xf>
    <xf numFmtId="0" fontId="13" fillId="0" borderId="7" xfId="6" applyFont="1" applyBorder="1" applyAlignment="1">
      <alignment horizontal="left" vertical="center"/>
    </xf>
    <xf numFmtId="0" fontId="20" fillId="0" borderId="0" xfId="22" applyFont="1" applyAlignment="1">
      <alignment horizontal="center" vertical="center" wrapText="1"/>
    </xf>
    <xf numFmtId="0" fontId="34" fillId="16" borderId="0" xfId="22" applyFont="1" applyFill="1" applyAlignment="1"/>
    <xf numFmtId="0" fontId="38" fillId="16" borderId="0" xfId="22" applyFont="1" applyFill="1" applyAlignment="1">
      <alignment horizontal="center" vertical="center" wrapText="1"/>
    </xf>
    <xf numFmtId="0" fontId="13" fillId="0" borderId="7" xfId="22" applyFont="1" applyBorder="1" applyAlignment="1">
      <alignment horizontal="center" vertical="center"/>
    </xf>
    <xf numFmtId="0" fontId="26" fillId="0" borderId="7" xfId="22" applyFont="1" applyBorder="1" applyAlignment="1">
      <alignment horizontal="center" vertical="center" wrapText="1"/>
    </xf>
    <xf numFmtId="0" fontId="13" fillId="0" borderId="7" xfId="22" applyFont="1" applyBorder="1" applyAlignment="1">
      <alignment horizontal="left" vertical="center" wrapText="1"/>
    </xf>
    <xf numFmtId="0" fontId="13" fillId="0" borderId="7" xfId="22" applyFont="1" applyBorder="1" applyAlignment="1">
      <alignment horizontal="left" vertical="center" wrapText="1" indent="2"/>
    </xf>
    <xf numFmtId="0" fontId="13" fillId="0" borderId="7" xfId="22" applyFont="1" applyBorder="1" applyAlignment="1">
      <alignment horizontal="left" vertical="center" indent="2"/>
    </xf>
    <xf numFmtId="0" fontId="13" fillId="0" borderId="7" xfId="6" applyFont="1" applyBorder="1" applyAlignment="1">
      <alignment wrapText="1"/>
    </xf>
    <xf numFmtId="0" fontId="13" fillId="0" borderId="7" xfId="22" applyFont="1" applyBorder="1">
      <alignment vertical="center"/>
    </xf>
    <xf numFmtId="0" fontId="13" fillId="0" borderId="7" xfId="18" applyFont="1" applyBorder="1" applyAlignment="1">
      <alignment vertical="center"/>
    </xf>
    <xf numFmtId="0" fontId="1" fillId="10" borderId="0" xfId="6" applyFill="1"/>
    <xf numFmtId="0" fontId="20" fillId="0" borderId="32" xfId="6" applyFont="1" applyBorder="1" applyAlignment="1">
      <alignment horizontal="center" vertical="center"/>
    </xf>
    <xf numFmtId="0" fontId="24" fillId="0" borderId="32" xfId="20" applyFont="1" applyFill="1" applyBorder="1" applyAlignment="1">
      <alignment horizontal="center" vertical="center" wrapText="1"/>
    </xf>
    <xf numFmtId="169" fontId="13" fillId="6" borderId="7" xfId="17" applyNumberFormat="1" applyFont="1" applyFill="1" applyBorder="1" applyAlignment="1">
      <alignment wrapText="1"/>
      <protection locked="0"/>
    </xf>
    <xf numFmtId="38" fontId="20" fillId="5" borderId="34" xfId="6" applyNumberFormat="1" applyFont="1" applyFill="1" applyBorder="1" applyAlignment="1">
      <alignment horizontal="center" vertical="center"/>
    </xf>
    <xf numFmtId="0" fontId="20" fillId="3" borderId="0" xfId="6" applyFont="1" applyFill="1" applyAlignment="1">
      <alignment horizontal="left"/>
    </xf>
    <xf numFmtId="0" fontId="20" fillId="0" borderId="0" xfId="6" applyFont="1" applyAlignment="1">
      <alignment horizontal="center"/>
    </xf>
    <xf numFmtId="0" fontId="20" fillId="0" borderId="32" xfId="6" applyFont="1" applyBorder="1" applyAlignment="1">
      <alignment horizontal="center"/>
    </xf>
    <xf numFmtId="0" fontId="20" fillId="0" borderId="32" xfId="22" applyFont="1" applyBorder="1" applyAlignment="1">
      <alignment horizontal="center"/>
    </xf>
    <xf numFmtId="0" fontId="24" fillId="0" borderId="7" xfId="22" applyFont="1" applyBorder="1" applyAlignment="1">
      <alignment horizontal="center" vertical="center" wrapText="1"/>
    </xf>
    <xf numFmtId="169" fontId="13" fillId="4" borderId="7" xfId="17" applyNumberFormat="1" applyFont="1" applyFill="1" applyBorder="1" applyAlignment="1">
      <alignment horizontal="center" wrapText="1"/>
      <protection locked="0"/>
    </xf>
    <xf numFmtId="0" fontId="13" fillId="4" borderId="7" xfId="17" applyNumberFormat="1" applyFont="1" applyFill="1" applyBorder="1" applyAlignment="1">
      <alignment wrapText="1"/>
      <protection locked="0"/>
    </xf>
    <xf numFmtId="169" fontId="13" fillId="4" borderId="7" xfId="17" applyNumberFormat="1" applyFont="1" applyFill="1" applyBorder="1" applyAlignment="1">
      <alignment wrapText="1"/>
      <protection locked="0"/>
    </xf>
    <xf numFmtId="38" fontId="20" fillId="5" borderId="34" xfId="22" applyNumberFormat="1" applyFont="1" applyFill="1" applyBorder="1" applyAlignment="1">
      <alignment horizontal="center" vertical="center"/>
    </xf>
    <xf numFmtId="0" fontId="20" fillId="3" borderId="0" xfId="6" applyFont="1" applyFill="1"/>
    <xf numFmtId="0" fontId="13" fillId="0" borderId="7" xfId="6" applyFont="1" applyBorder="1" applyAlignment="1">
      <alignment horizontal="center"/>
    </xf>
    <xf numFmtId="0" fontId="24" fillId="0" borderId="7" xfId="20" applyFont="1" applyFill="1" applyBorder="1" applyAlignment="1">
      <alignment horizontal="center" vertical="center" wrapText="1"/>
    </xf>
    <xf numFmtId="0" fontId="24" fillId="0" borderId="9" xfId="20" applyFont="1" applyFill="1" applyBorder="1" applyAlignment="1">
      <alignment horizontal="center" vertical="center" wrapText="1"/>
    </xf>
    <xf numFmtId="0" fontId="13" fillId="5" borderId="7" xfId="18" applyFont="1" applyFill="1" applyBorder="1" applyAlignment="1">
      <alignment horizontal="center" vertical="center"/>
    </xf>
    <xf numFmtId="0" fontId="40" fillId="5" borderId="7" xfId="6" applyFont="1" applyFill="1" applyBorder="1" applyAlignment="1">
      <alignment horizontal="left" vertical="center"/>
    </xf>
    <xf numFmtId="167" fontId="40" fillId="5" borderId="7" xfId="6" applyNumberFormat="1" applyFont="1" applyFill="1" applyBorder="1" applyAlignment="1">
      <alignment horizontal="left" vertical="center"/>
    </xf>
    <xf numFmtId="0" fontId="40" fillId="3" borderId="7" xfId="6" applyFont="1" applyFill="1" applyBorder="1" applyAlignment="1">
      <alignment horizontal="left" vertical="center"/>
    </xf>
    <xf numFmtId="0" fontId="20" fillId="0" borderId="7" xfId="6" applyFont="1" applyBorder="1" applyAlignment="1">
      <alignment horizontal="center"/>
    </xf>
    <xf numFmtId="0" fontId="24" fillId="0" borderId="10" xfId="6" applyFont="1" applyBorder="1" applyAlignment="1">
      <alignment horizontal="center" vertical="center" wrapText="1"/>
    </xf>
    <xf numFmtId="171" fontId="13" fillId="2" borderId="7" xfId="6" applyNumberFormat="1" applyFont="1" applyFill="1" applyBorder="1" applyAlignment="1">
      <alignment wrapText="1"/>
    </xf>
    <xf numFmtId="0" fontId="20" fillId="5" borderId="7" xfId="6" applyFont="1" applyFill="1" applyBorder="1" applyAlignment="1">
      <alignment horizontal="center"/>
    </xf>
    <xf numFmtId="171" fontId="13" fillId="0" borderId="7" xfId="6" applyNumberFormat="1" applyFont="1" applyBorder="1" applyAlignment="1">
      <alignment wrapText="1"/>
    </xf>
    <xf numFmtId="0" fontId="13" fillId="0" borderId="7" xfId="6" applyFont="1" applyBorder="1" applyAlignment="1">
      <alignment vertical="top"/>
    </xf>
    <xf numFmtId="0" fontId="20" fillId="0" borderId="7" xfId="6" applyFont="1" applyBorder="1" applyAlignment="1">
      <alignment vertical="top"/>
    </xf>
    <xf numFmtId="0" fontId="13" fillId="3" borderId="0" xfId="6" applyFont="1" applyFill="1" applyAlignment="1">
      <alignment vertical="top"/>
    </xf>
    <xf numFmtId="0" fontId="20" fillId="3" borderId="0" xfId="6" applyFont="1" applyFill="1" applyAlignment="1">
      <alignment vertical="top"/>
    </xf>
    <xf numFmtId="0" fontId="20" fillId="0" borderId="7" xfId="6" applyFont="1" applyBorder="1"/>
    <xf numFmtId="0" fontId="20" fillId="3" borderId="7" xfId="6" applyFont="1" applyFill="1" applyBorder="1"/>
    <xf numFmtId="0" fontId="24" fillId="10" borderId="0" xfId="26" applyFont="1" applyFill="1"/>
    <xf numFmtId="0" fontId="1" fillId="10" borderId="0" xfId="26" applyFill="1"/>
    <xf numFmtId="0" fontId="42" fillId="2" borderId="0" xfId="26" applyFont="1" applyFill="1"/>
    <xf numFmtId="0" fontId="43" fillId="2" borderId="0" xfId="26" applyFont="1" applyFill="1"/>
    <xf numFmtId="0" fontId="13" fillId="0" borderId="0" xfId="24" applyFont="1" applyAlignment="1"/>
    <xf numFmtId="0" fontId="41" fillId="2" borderId="0" xfId="26" applyFont="1" applyFill="1"/>
    <xf numFmtId="0" fontId="20" fillId="2" borderId="0" xfId="26" applyFont="1" applyFill="1"/>
    <xf numFmtId="0" fontId="20" fillId="2" borderId="7" xfId="26" applyFont="1" applyFill="1" applyBorder="1" applyAlignment="1">
      <alignment horizontal="center"/>
    </xf>
    <xf numFmtId="0" fontId="41" fillId="0" borderId="0" xfId="26" applyFont="1"/>
    <xf numFmtId="0" fontId="24" fillId="0" borderId="32" xfId="20" applyFont="1" applyFill="1" applyBorder="1" applyAlignment="1">
      <alignment wrapText="1"/>
    </xf>
    <xf numFmtId="0" fontId="13" fillId="0" borderId="0" xfId="26" applyFont="1"/>
    <xf numFmtId="0" fontId="24" fillId="0" borderId="32" xfId="20" applyFont="1" applyFill="1" applyBorder="1" applyAlignment="1"/>
    <xf numFmtId="0" fontId="13" fillId="0" borderId="12" xfId="20" applyFont="1" applyFill="1" applyBorder="1" applyAlignment="1">
      <alignment horizontal="left" indent="1"/>
    </xf>
    <xf numFmtId="0" fontId="36" fillId="0" borderId="12" xfId="20" applyFont="1" applyFill="1" applyBorder="1" applyAlignment="1">
      <alignment horizontal="left" indent="2"/>
    </xf>
    <xf numFmtId="0" fontId="13" fillId="0" borderId="12" xfId="20" quotePrefix="1" applyFont="1" applyFill="1" applyBorder="1" applyAlignment="1">
      <alignment horizontal="left" indent="1"/>
    </xf>
    <xf numFmtId="0" fontId="13" fillId="0" borderId="10" xfId="20" quotePrefix="1" applyFont="1" applyFill="1" applyBorder="1" applyAlignment="1">
      <alignment horizontal="left" indent="1"/>
    </xf>
    <xf numFmtId="0" fontId="13" fillId="0" borderId="7" xfId="22" applyFont="1" applyBorder="1" applyAlignment="1">
      <alignment vertical="center" wrapText="1"/>
    </xf>
    <xf numFmtId="0" fontId="24" fillId="0" borderId="7" xfId="26" applyFont="1" applyBorder="1" applyAlignment="1">
      <alignment horizontal="center" vertical="center" wrapText="1"/>
    </xf>
    <xf numFmtId="0" fontId="24" fillId="0" borderId="7" xfId="24" applyFont="1" applyBorder="1" applyAlignment="1">
      <alignment horizontal="center" vertical="center" wrapText="1"/>
    </xf>
    <xf numFmtId="0" fontId="1" fillId="2" borderId="32" xfId="26" applyFill="1" applyBorder="1"/>
    <xf numFmtId="0" fontId="1" fillId="2" borderId="7" xfId="26" applyFill="1" applyBorder="1"/>
    <xf numFmtId="0" fontId="45" fillId="10" borderId="0" xfId="6" applyFont="1" applyFill="1"/>
    <xf numFmtId="0" fontId="24" fillId="0" borderId="7" xfId="20" applyFont="1" applyFill="1" applyBorder="1" applyAlignment="1">
      <alignment vertical="center" wrapText="1"/>
    </xf>
    <xf numFmtId="0" fontId="24" fillId="3" borderId="7" xfId="20" applyFont="1" applyFill="1" applyBorder="1" applyAlignment="1">
      <alignment vertical="center" wrapText="1"/>
    </xf>
    <xf numFmtId="0" fontId="24" fillId="3" borderId="0" xfId="20" applyFont="1" applyFill="1" applyBorder="1" applyAlignment="1">
      <alignment vertical="center" wrapText="1"/>
    </xf>
    <xf numFmtId="0" fontId="29" fillId="0" borderId="0" xfId="6" applyFont="1"/>
    <xf numFmtId="0" fontId="13" fillId="2" borderId="0" xfId="6" applyFont="1" applyFill="1" applyAlignment="1">
      <alignment horizontal="left"/>
    </xf>
    <xf numFmtId="0" fontId="20" fillId="0" borderId="7" xfId="6" applyFont="1" applyBorder="1" applyAlignment="1">
      <alignment horizontal="center" vertical="center" wrapText="1"/>
    </xf>
    <xf numFmtId="0" fontId="13" fillId="2" borderId="0" xfId="6" applyFont="1" applyFill="1" applyAlignment="1">
      <alignment horizontal="center" vertical="center" wrapText="1"/>
    </xf>
    <xf numFmtId="0" fontId="20" fillId="2" borderId="0" xfId="6" applyFont="1" applyFill="1" applyAlignment="1">
      <alignment horizontal="center" vertical="center" wrapText="1"/>
    </xf>
    <xf numFmtId="0" fontId="26" fillId="2" borderId="0" xfId="6" applyFont="1" applyFill="1"/>
    <xf numFmtId="0" fontId="24" fillId="2" borderId="7" xfId="20" applyFont="1" applyFill="1" applyBorder="1" applyAlignment="1">
      <alignment horizontal="center" vertical="center" wrapText="1"/>
    </xf>
    <xf numFmtId="0" fontId="24" fillId="2" borderId="0" xfId="20" applyFont="1" applyFill="1" applyBorder="1" applyAlignment="1">
      <alignment horizontal="center" vertical="center" wrapText="1"/>
    </xf>
    <xf numFmtId="0" fontId="24" fillId="2" borderId="0" xfId="20" applyFont="1" applyFill="1" applyBorder="1" applyAlignment="1">
      <alignment vertical="center" wrapText="1"/>
    </xf>
    <xf numFmtId="0" fontId="20" fillId="2" borderId="0" xfId="6" applyFont="1" applyFill="1" applyAlignment="1">
      <alignment vertical="center"/>
    </xf>
    <xf numFmtId="0" fontId="13" fillId="2" borderId="7" xfId="20" applyFont="1" applyFill="1" applyBorder="1" applyAlignment="1">
      <alignment horizontal="left" vertical="center" indent="2"/>
    </xf>
    <xf numFmtId="173" fontId="13" fillId="5" borderId="7" xfId="6" applyNumberFormat="1" applyFont="1" applyFill="1" applyBorder="1" applyAlignment="1">
      <alignment vertical="center"/>
    </xf>
    <xf numFmtId="0" fontId="13" fillId="2" borderId="0" xfId="6" applyFont="1" applyFill="1" applyAlignment="1">
      <alignment vertical="center"/>
    </xf>
    <xf numFmtId="0" fontId="13" fillId="0" borderId="0" xfId="6" applyFont="1" applyAlignment="1">
      <alignment vertical="center"/>
    </xf>
    <xf numFmtId="0" fontId="24" fillId="2" borderId="7" xfId="20" applyFont="1" applyFill="1" applyBorder="1" applyAlignment="1">
      <alignment vertical="center" wrapText="1"/>
    </xf>
    <xf numFmtId="172" fontId="13" fillId="5" borderId="7" xfId="20" applyNumberFormat="1" applyFont="1" applyFill="1" applyBorder="1" applyAlignment="1">
      <alignment horizontal="left" vertical="center"/>
    </xf>
    <xf numFmtId="0" fontId="46" fillId="2" borderId="0" xfId="19" quotePrefix="1" applyFont="1" applyFill="1" applyBorder="1" applyAlignment="1">
      <alignment vertical="top" wrapText="1"/>
    </xf>
    <xf numFmtId="0" fontId="46" fillId="2" borderId="0" xfId="20" applyFont="1" applyFill="1" applyBorder="1" applyAlignment="1">
      <alignment vertical="top"/>
    </xf>
    <xf numFmtId="0" fontId="46" fillId="2" borderId="0" xfId="6" applyFont="1" applyFill="1"/>
    <xf numFmtId="0" fontId="24" fillId="10" borderId="0" xfId="6" applyFont="1" applyFill="1" applyAlignment="1">
      <alignment wrapText="1"/>
    </xf>
    <xf numFmtId="0" fontId="24" fillId="2" borderId="0" xfId="20" applyNumberFormat="1" applyFont="1" applyFill="1" applyBorder="1" applyAlignment="1">
      <alignment horizontal="center" vertical="center" wrapText="1"/>
    </xf>
    <xf numFmtId="0" fontId="24" fillId="2" borderId="0" xfId="20" applyFont="1" applyFill="1" applyBorder="1" applyAlignment="1"/>
    <xf numFmtId="0" fontId="24" fillId="2" borderId="0" xfId="20" applyNumberFormat="1" applyFont="1" applyFill="1" applyBorder="1" applyAlignment="1"/>
    <xf numFmtId="164" fontId="13" fillId="2" borderId="0" xfId="6" applyNumberFormat="1" applyFont="1" applyFill="1"/>
    <xf numFmtId="0" fontId="26" fillId="0" borderId="0" xfId="6" applyFont="1"/>
    <xf numFmtId="0" fontId="13" fillId="2" borderId="0" xfId="6" applyFont="1" applyFill="1" applyAlignment="1">
      <alignment vertical="top" wrapText="1"/>
    </xf>
    <xf numFmtId="0" fontId="24" fillId="2" borderId="0" xfId="6" applyFont="1" applyFill="1" applyAlignment="1">
      <alignment horizontal="center" vertical="center" wrapText="1"/>
    </xf>
    <xf numFmtId="0" fontId="13" fillId="2" borderId="7" xfId="20" applyFont="1" applyFill="1" applyBorder="1" applyAlignment="1">
      <alignment horizontal="center" vertical="center" wrapText="1"/>
    </xf>
    <xf numFmtId="0" fontId="24" fillId="2" borderId="7" xfId="6" applyFont="1" applyFill="1" applyBorder="1" applyAlignment="1">
      <alignment horizontal="left" vertical="center"/>
    </xf>
    <xf numFmtId="175" fontId="13" fillId="2" borderId="0" xfId="6" applyNumberFormat="1" applyFont="1" applyFill="1" applyAlignment="1">
      <alignment horizontal="right" vertical="center"/>
    </xf>
    <xf numFmtId="175" fontId="13" fillId="2" borderId="0" xfId="20" applyNumberFormat="1" applyFont="1" applyFill="1" applyBorder="1" applyAlignment="1">
      <alignment horizontal="right" vertical="center" wrapText="1"/>
    </xf>
    <xf numFmtId="0" fontId="13" fillId="2" borderId="0" xfId="20" applyFont="1" applyFill="1" applyBorder="1" applyAlignment="1">
      <alignment vertical="center" wrapText="1"/>
    </xf>
    <xf numFmtId="0" fontId="13" fillId="2" borderId="0" xfId="20" applyFont="1" applyFill="1" applyBorder="1" applyAlignment="1">
      <alignment horizontal="center" vertical="center" wrapText="1"/>
    </xf>
    <xf numFmtId="0" fontId="24" fillId="2" borderId="7" xfId="20" applyFont="1" applyFill="1" applyBorder="1" applyAlignment="1">
      <alignment horizontal="left" vertical="center" indent="1"/>
    </xf>
    <xf numFmtId="0" fontId="47" fillId="0" borderId="0" xfId="6" applyFont="1"/>
    <xf numFmtId="0" fontId="13" fillId="0" borderId="7" xfId="20" applyFont="1" applyFill="1" applyBorder="1" applyAlignment="1">
      <alignment horizontal="left" vertical="center" indent="2"/>
    </xf>
    <xf numFmtId="0" fontId="36" fillId="0" borderId="7" xfId="20" applyFont="1" applyFill="1" applyBorder="1" applyAlignment="1">
      <alignment horizontal="left" vertical="center" indent="3"/>
    </xf>
    <xf numFmtId="175" fontId="32" fillId="2" borderId="0" xfId="6" applyNumberFormat="1" applyFont="1" applyFill="1" applyAlignment="1">
      <alignment horizontal="right" vertical="center"/>
    </xf>
    <xf numFmtId="0" fontId="24" fillId="2" borderId="7" xfId="20" applyFont="1" applyFill="1" applyBorder="1" applyAlignment="1">
      <alignment vertical="center"/>
    </xf>
    <xf numFmtId="0" fontId="36" fillId="2" borderId="7" xfId="20" applyFont="1" applyFill="1" applyBorder="1" applyAlignment="1">
      <alignment horizontal="left" vertical="center" indent="3"/>
    </xf>
    <xf numFmtId="0" fontId="32" fillId="2" borderId="0" xfId="6" applyFont="1" applyFill="1" applyAlignment="1">
      <alignment vertical="center"/>
    </xf>
    <xf numFmtId="173" fontId="13" fillId="5" borderId="7" xfId="20" applyNumberFormat="1" applyFont="1" applyFill="1" applyBorder="1" applyAlignment="1">
      <alignment horizontal="right" vertical="center"/>
    </xf>
    <xf numFmtId="173" fontId="36" fillId="5" borderId="7" xfId="20" applyNumberFormat="1" applyFont="1" applyFill="1" applyBorder="1" applyAlignment="1">
      <alignment horizontal="right" vertical="center"/>
    </xf>
    <xf numFmtId="0" fontId="13" fillId="2" borderId="0" xfId="19" quotePrefix="1" applyFont="1" applyFill="1" applyBorder="1" applyAlignment="1">
      <alignment vertical="top" wrapText="1"/>
    </xf>
    <xf numFmtId="0" fontId="13" fillId="2" borderId="0" xfId="20" applyFont="1" applyFill="1" applyBorder="1" applyAlignment="1">
      <alignment vertical="top"/>
    </xf>
    <xf numFmtId="0" fontId="13" fillId="10" borderId="0" xfId="6" applyFont="1" applyFill="1"/>
    <xf numFmtId="173" fontId="13" fillId="5" borderId="7" xfId="6" applyNumberFormat="1" applyFont="1" applyFill="1" applyBorder="1" applyAlignment="1">
      <alignment horizontal="right" vertical="center"/>
    </xf>
    <xf numFmtId="173" fontId="36" fillId="5" borderId="7" xfId="6" applyNumberFormat="1" applyFont="1" applyFill="1" applyBorder="1" applyAlignment="1">
      <alignment horizontal="right" vertical="center"/>
    </xf>
    <xf numFmtId="169" fontId="13" fillId="2" borderId="0" xfId="6" applyNumberFormat="1" applyFont="1" applyFill="1"/>
    <xf numFmtId="0" fontId="48" fillId="10" borderId="0" xfId="6" applyFont="1" applyFill="1"/>
    <xf numFmtId="0" fontId="32" fillId="10" borderId="0" xfId="6" applyFont="1" applyFill="1"/>
    <xf numFmtId="0" fontId="13" fillId="0" borderId="0" xfId="20" applyFont="1" applyFill="1" applyBorder="1" applyAlignment="1">
      <alignment horizontal="center" vertical="center" wrapText="1"/>
    </xf>
    <xf numFmtId="169" fontId="32" fillId="2" borderId="0" xfId="6" applyNumberFormat="1" applyFont="1" applyFill="1"/>
    <xf numFmtId="0" fontId="13" fillId="0" borderId="7" xfId="6" applyFont="1" applyBorder="1" applyAlignment="1">
      <alignment horizontal="center" vertical="top"/>
    </xf>
    <xf numFmtId="0" fontId="20" fillId="0" borderId="7" xfId="6" applyFont="1" applyBorder="1" applyAlignment="1">
      <alignment horizontal="center" vertical="top"/>
    </xf>
    <xf numFmtId="0" fontId="24" fillId="0" borderId="7" xfId="6" applyFont="1" applyBorder="1" applyAlignment="1">
      <alignment vertical="top"/>
    </xf>
    <xf numFmtId="0" fontId="36" fillId="0" borderId="0" xfId="6" applyFont="1" applyAlignment="1">
      <alignment vertical="top"/>
    </xf>
    <xf numFmtId="0" fontId="20" fillId="0" borderId="0" xfId="6" applyFont="1" applyAlignment="1">
      <alignment horizontal="right" vertical="top"/>
    </xf>
    <xf numFmtId="0" fontId="24" fillId="0" borderId="7" xfId="6" applyFont="1" applyBorder="1" applyAlignment="1">
      <alignment vertical="top" wrapText="1"/>
    </xf>
    <xf numFmtId="164" fontId="20" fillId="0" borderId="0" xfId="6" applyNumberFormat="1" applyFont="1" applyAlignment="1">
      <alignment vertical="top"/>
    </xf>
    <xf numFmtId="0" fontId="13" fillId="0" borderId="7" xfId="6" applyFont="1" applyBorder="1" applyAlignment="1">
      <alignment vertical="top" wrapText="1"/>
    </xf>
    <xf numFmtId="0" fontId="20" fillId="0" borderId="0" xfId="6" applyFont="1" applyAlignment="1">
      <alignment horizontal="left" vertical="center"/>
    </xf>
    <xf numFmtId="0" fontId="21" fillId="4" borderId="7" xfId="17" applyNumberFormat="1" applyFill="1" applyBorder="1" applyAlignment="1">
      <alignment horizontal="left" vertical="center" wrapText="1"/>
      <protection locked="0"/>
    </xf>
    <xf numFmtId="0" fontId="24" fillId="0" borderId="0" xfId="6" applyFont="1" applyAlignment="1">
      <alignment vertical="top"/>
    </xf>
    <xf numFmtId="0" fontId="24" fillId="0" borderId="13" xfId="6" applyFont="1" applyBorder="1" applyAlignment="1">
      <alignment vertical="center" wrapText="1"/>
    </xf>
    <xf numFmtId="10" fontId="21" fillId="13" borderId="13" xfId="17" applyNumberFormat="1" applyBorder="1" applyAlignment="1">
      <alignment vertical="center" wrapText="1"/>
      <protection locked="0"/>
    </xf>
    <xf numFmtId="0" fontId="24" fillId="18" borderId="0" xfId="6" applyFont="1" applyFill="1"/>
    <xf numFmtId="0" fontId="13" fillId="0" borderId="0" xfId="6" quotePrefix="1" applyFont="1" applyAlignment="1">
      <alignment horizontal="left" vertical="center" wrapText="1"/>
    </xf>
    <xf numFmtId="0" fontId="26" fillId="0" borderId="7" xfId="6" applyFont="1" applyBorder="1" applyAlignment="1">
      <alignment vertical="center"/>
    </xf>
    <xf numFmtId="0" fontId="24" fillId="0" borderId="7" xfId="28" applyFont="1" applyFill="1" applyBorder="1" applyAlignment="1">
      <alignment horizontal="centerContinuous" vertical="center" wrapText="1"/>
    </xf>
    <xf numFmtId="0" fontId="24" fillId="0" borderId="8" xfId="28" applyFont="1" applyFill="1" applyBorder="1" applyAlignment="1">
      <alignment horizontal="centerContinuous" vertical="center"/>
    </xf>
    <xf numFmtId="0" fontId="24" fillId="0" borderId="7" xfId="28" applyFont="1" applyFill="1" applyBorder="1" applyAlignment="1">
      <alignment horizontal="center" vertical="center" wrapText="1"/>
    </xf>
    <xf numFmtId="0" fontId="13" fillId="0" borderId="0" xfId="6" applyFont="1" applyAlignment="1">
      <alignment horizontal="right" vertical="top"/>
    </xf>
    <xf numFmtId="0" fontId="24" fillId="0" borderId="12" xfId="6" applyFont="1" applyBorder="1" applyAlignment="1">
      <alignment vertical="center"/>
    </xf>
    <xf numFmtId="0" fontId="49" fillId="3" borderId="7" xfId="6" applyFont="1" applyFill="1" applyBorder="1" applyAlignment="1">
      <alignment vertical="center"/>
    </xf>
    <xf numFmtId="0" fontId="13" fillId="0" borderId="12" xfId="6" applyFont="1" applyBorder="1" applyAlignment="1">
      <alignment horizontal="left" vertical="center" wrapText="1" indent="1"/>
    </xf>
    <xf numFmtId="169" fontId="13" fillId="6" borderId="11" xfId="17" applyNumberFormat="1" applyFont="1" applyFill="1" applyBorder="1" applyAlignment="1">
      <alignment wrapText="1"/>
      <protection locked="0"/>
    </xf>
    <xf numFmtId="0" fontId="13" fillId="0" borderId="12" xfId="6" applyFont="1" applyBorder="1" applyAlignment="1">
      <alignment horizontal="left" vertical="center" wrapText="1" indent="2"/>
    </xf>
    <xf numFmtId="0" fontId="13" fillId="0" borderId="12" xfId="6" applyFont="1" applyBorder="1" applyAlignment="1">
      <alignment horizontal="left" vertical="center" indent="1"/>
    </xf>
    <xf numFmtId="169" fontId="13" fillId="6" borderId="9" xfId="17" applyNumberFormat="1" applyFont="1" applyFill="1" applyBorder="1" applyAlignment="1">
      <alignment wrapText="1"/>
      <protection locked="0"/>
    </xf>
    <xf numFmtId="0" fontId="24" fillId="0" borderId="7" xfId="6" applyFont="1" applyBorder="1" applyAlignment="1">
      <alignment vertical="center"/>
    </xf>
    <xf numFmtId="0" fontId="49" fillId="3" borderId="9" xfId="6" applyFont="1" applyFill="1" applyBorder="1" applyAlignment="1">
      <alignment vertical="center"/>
    </xf>
    <xf numFmtId="0" fontId="24" fillId="0" borderId="32" xfId="6" applyFont="1" applyBorder="1" applyAlignment="1">
      <alignment vertical="center"/>
    </xf>
    <xf numFmtId="0" fontId="13" fillId="0" borderId="34" xfId="6" applyFont="1" applyBorder="1" applyAlignment="1">
      <alignment horizontal="left" vertical="center" wrapText="1" indent="1"/>
    </xf>
    <xf numFmtId="0" fontId="24" fillId="0" borderId="7" xfId="6" applyFont="1" applyBorder="1" applyAlignment="1">
      <alignment horizontal="left" vertical="center" indent="1"/>
    </xf>
    <xf numFmtId="0" fontId="13" fillId="0" borderId="32" xfId="6" applyFont="1" applyBorder="1" applyAlignment="1">
      <alignment horizontal="left" vertical="center" wrapText="1" indent="1"/>
    </xf>
    <xf numFmtId="0" fontId="20" fillId="0" borderId="0" xfId="6" applyFont="1" applyAlignment="1">
      <alignment horizontal="right" vertical="center"/>
    </xf>
    <xf numFmtId="0" fontId="36" fillId="0" borderId="0" xfId="6" applyFont="1" applyAlignment="1">
      <alignment horizontal="center" vertical="center"/>
    </xf>
    <xf numFmtId="0" fontId="50" fillId="0" borderId="0" xfId="6" applyFont="1" applyAlignment="1">
      <alignment vertical="center"/>
    </xf>
    <xf numFmtId="0" fontId="24" fillId="0" borderId="7" xfId="6" applyFont="1" applyBorder="1" applyAlignment="1">
      <alignment horizontal="left" vertical="center" wrapText="1" indent="1"/>
    </xf>
    <xf numFmtId="0" fontId="20" fillId="3" borderId="7" xfId="6" applyFont="1" applyFill="1" applyBorder="1" applyAlignment="1">
      <alignment vertical="center"/>
    </xf>
    <xf numFmtId="0" fontId="13" fillId="0" borderId="10" xfId="6" applyFont="1" applyBorder="1" applyAlignment="1">
      <alignment horizontal="left" vertical="center" indent="1"/>
    </xf>
    <xf numFmtId="0" fontId="34" fillId="0" borderId="13" xfId="6" applyFont="1" applyBorder="1" applyAlignment="1">
      <alignment horizontal="center" vertical="center"/>
    </xf>
    <xf numFmtId="0" fontId="30" fillId="3" borderId="0" xfId="6" applyFont="1" applyFill="1"/>
    <xf numFmtId="0" fontId="13" fillId="0" borderId="19" xfId="6" applyFont="1" applyBorder="1" applyAlignment="1">
      <alignment horizontal="right" vertical="center" wrapText="1"/>
    </xf>
    <xf numFmtId="0" fontId="49" fillId="0" borderId="18" xfId="6" applyFont="1" applyBorder="1" applyAlignment="1">
      <alignment vertical="center" wrapText="1"/>
    </xf>
    <xf numFmtId="0" fontId="38" fillId="3" borderId="18" xfId="6" applyFont="1" applyFill="1" applyBorder="1" applyAlignment="1">
      <alignment vertical="center" wrapText="1"/>
    </xf>
    <xf numFmtId="0" fontId="13" fillId="4" borderId="13" xfId="17" applyNumberFormat="1" applyFont="1" applyFill="1" applyBorder="1" applyAlignment="1">
      <alignment horizontal="center" wrapText="1"/>
      <protection locked="0"/>
    </xf>
    <xf numFmtId="0" fontId="13" fillId="0" borderId="18" xfId="6" applyFont="1" applyBorder="1" applyAlignment="1">
      <alignment vertical="center" wrapText="1"/>
    </xf>
    <xf numFmtId="0" fontId="13" fillId="0" borderId="19" xfId="6" applyFont="1" applyBorder="1" applyAlignment="1">
      <alignment vertical="center" wrapText="1"/>
    </xf>
    <xf numFmtId="0" fontId="36" fillId="0" borderId="18" xfId="6" applyFont="1" applyBorder="1" applyAlignment="1">
      <alignment vertical="center" wrapText="1"/>
    </xf>
    <xf numFmtId="0" fontId="53" fillId="3" borderId="18" xfId="6" applyFont="1" applyFill="1" applyBorder="1" applyAlignment="1">
      <alignment vertical="center" wrapText="1"/>
    </xf>
    <xf numFmtId="0" fontId="13" fillId="6" borderId="13" xfId="17" applyNumberFormat="1" applyFont="1" applyFill="1" applyBorder="1" applyAlignment="1">
      <alignment horizontal="center" wrapText="1"/>
      <protection locked="0"/>
    </xf>
    <xf numFmtId="167" fontId="13" fillId="8" borderId="13" xfId="17" applyNumberFormat="1" applyFont="1" applyFill="1" applyBorder="1" applyAlignment="1">
      <alignment horizontal="center" wrapText="1"/>
      <protection locked="0"/>
    </xf>
    <xf numFmtId="0" fontId="13" fillId="0" borderId="21" xfId="6" applyFont="1" applyBorder="1" applyAlignment="1">
      <alignment horizontal="right" vertical="center" wrapText="1"/>
    </xf>
    <xf numFmtId="0" fontId="13" fillId="0" borderId="21" xfId="6" applyFont="1" applyBorder="1" applyAlignment="1">
      <alignment vertical="center" wrapText="1"/>
    </xf>
    <xf numFmtId="0" fontId="38" fillId="3" borderId="21" xfId="6" applyFont="1" applyFill="1" applyBorder="1" applyAlignment="1">
      <alignment vertical="center" wrapText="1"/>
    </xf>
    <xf numFmtId="0" fontId="13" fillId="0" borderId="13" xfId="6" applyFont="1" applyBorder="1" applyAlignment="1">
      <alignment horizontal="right" vertical="center" wrapText="1"/>
    </xf>
    <xf numFmtId="0" fontId="13" fillId="0" borderId="13" xfId="6" applyFont="1" applyBorder="1" applyAlignment="1">
      <alignment vertical="center" wrapText="1"/>
    </xf>
    <xf numFmtId="0" fontId="38" fillId="3" borderId="13" xfId="6" applyFont="1" applyFill="1" applyBorder="1" applyAlignment="1">
      <alignment vertical="center" wrapText="1"/>
    </xf>
    <xf numFmtId="0" fontId="36" fillId="0" borderId="19" xfId="6" applyFont="1" applyBorder="1" applyAlignment="1">
      <alignment vertical="center" wrapText="1"/>
    </xf>
    <xf numFmtId="0" fontId="54" fillId="0" borderId="19" xfId="6" applyFont="1" applyBorder="1" applyAlignment="1">
      <alignment vertical="center" wrapText="1"/>
    </xf>
    <xf numFmtId="0" fontId="13" fillId="0" borderId="7" xfId="22" applyFont="1" applyBorder="1" applyAlignment="1">
      <alignment wrapText="1"/>
    </xf>
    <xf numFmtId="0" fontId="20" fillId="0" borderId="7" xfId="22" applyFont="1" applyBorder="1" applyAlignment="1"/>
    <xf numFmtId="38" fontId="20" fillId="5" borderId="7" xfId="22" applyNumberFormat="1" applyFont="1" applyFill="1" applyBorder="1" applyAlignment="1">
      <alignment horizontal="center" vertical="center" wrapText="1"/>
    </xf>
    <xf numFmtId="0" fontId="20" fillId="0" borderId="0" xfId="6" applyFont="1" applyAlignment="1">
      <alignment vertical="top" wrapText="1"/>
    </xf>
    <xf numFmtId="0" fontId="20" fillId="0" borderId="0" xfId="6" quotePrefix="1" applyFont="1" applyAlignment="1">
      <alignment vertical="top" wrapText="1"/>
    </xf>
    <xf numFmtId="177" fontId="20" fillId="5" borderId="7" xfId="6" applyNumberFormat="1" applyFont="1" applyFill="1" applyBorder="1" applyAlignment="1">
      <alignment horizontal="center" vertical="center"/>
    </xf>
    <xf numFmtId="0" fontId="20" fillId="0" borderId="7" xfId="6" applyFont="1" applyBorder="1" applyAlignment="1">
      <alignment horizontal="center" vertical="top" wrapText="1"/>
    </xf>
    <xf numFmtId="38" fontId="24" fillId="12" borderId="7" xfId="6" applyNumberFormat="1" applyFont="1" applyFill="1" applyBorder="1" applyAlignment="1">
      <alignment vertical="center"/>
    </xf>
    <xf numFmtId="177" fontId="24" fillId="5" borderId="7" xfId="6" applyNumberFormat="1" applyFont="1" applyFill="1" applyBorder="1" applyAlignment="1">
      <alignment vertical="center"/>
    </xf>
    <xf numFmtId="0" fontId="13" fillId="0" borderId="7" xfId="6" applyFont="1" applyBorder="1" applyAlignment="1">
      <alignment horizontal="left" vertical="center" indent="1"/>
    </xf>
    <xf numFmtId="38" fontId="13" fillId="12" borderId="7" xfId="6" applyNumberFormat="1" applyFont="1" applyFill="1" applyBorder="1" applyAlignment="1">
      <alignment vertical="center"/>
    </xf>
    <xf numFmtId="177" fontId="13" fillId="5" borderId="7" xfId="6" applyNumberFormat="1" applyFont="1" applyFill="1" applyBorder="1" applyAlignment="1">
      <alignment vertical="center"/>
    </xf>
    <xf numFmtId="179" fontId="13" fillId="0" borderId="7" xfId="6" applyNumberFormat="1" applyFont="1" applyBorder="1" applyAlignment="1">
      <alignment vertical="center"/>
    </xf>
    <xf numFmtId="0" fontId="55" fillId="0" borderId="0" xfId="6" applyFont="1"/>
    <xf numFmtId="0" fontId="13" fillId="0" borderId="7" xfId="6" applyFont="1" applyBorder="1" applyAlignment="1">
      <alignment horizontal="left"/>
    </xf>
    <xf numFmtId="177" fontId="20" fillId="3" borderId="7" xfId="6" applyNumberFormat="1" applyFont="1" applyFill="1" applyBorder="1" applyAlignment="1">
      <alignment horizontal="center" vertical="center"/>
    </xf>
    <xf numFmtId="177" fontId="13" fillId="12" borderId="7" xfId="6" applyNumberFormat="1" applyFont="1" applyFill="1" applyBorder="1" applyAlignment="1">
      <alignment vertical="center"/>
    </xf>
    <xf numFmtId="0" fontId="24" fillId="0" borderId="7" xfId="6" applyFont="1" applyBorder="1" applyAlignment="1">
      <alignment vertical="center" wrapText="1"/>
    </xf>
    <xf numFmtId="177" fontId="24" fillId="12" borderId="7" xfId="6" applyNumberFormat="1" applyFont="1" applyFill="1" applyBorder="1" applyAlignment="1">
      <alignment vertical="center"/>
    </xf>
    <xf numFmtId="0" fontId="13" fillId="2" borderId="7" xfId="6" applyFont="1" applyFill="1" applyBorder="1" applyAlignment="1">
      <alignment vertical="center"/>
    </xf>
    <xf numFmtId="0" fontId="1" fillId="0" borderId="0" xfId="6" applyAlignment="1">
      <alignment vertical="top" wrapText="1"/>
    </xf>
    <xf numFmtId="0" fontId="56" fillId="12" borderId="0" xfId="18" applyFont="1" applyFill="1" applyAlignment="1">
      <alignment horizontal="center" vertical="center"/>
    </xf>
    <xf numFmtId="0" fontId="56" fillId="12" borderId="0" xfId="20" applyFont="1" applyFill="1" applyBorder="1" applyAlignment="1">
      <alignment horizontal="left" vertical="center"/>
    </xf>
    <xf numFmtId="0" fontId="57" fillId="12" borderId="0" xfId="20" applyFont="1" applyFill="1" applyBorder="1" applyAlignment="1">
      <alignment horizontal="left" vertical="center"/>
    </xf>
    <xf numFmtId="0" fontId="57" fillId="12" borderId="0" xfId="18" applyFont="1" applyFill="1"/>
    <xf numFmtId="0" fontId="58" fillId="0" borderId="0" xfId="6" applyFont="1"/>
    <xf numFmtId="0" fontId="59" fillId="0" borderId="0" xfId="6" applyFont="1"/>
    <xf numFmtId="0" fontId="60" fillId="0" borderId="0" xfId="6" applyFont="1"/>
    <xf numFmtId="0" fontId="9" fillId="0" borderId="7" xfId="6" applyFont="1" applyBorder="1" applyAlignment="1">
      <alignment vertical="center"/>
    </xf>
    <xf numFmtId="0" fontId="60" fillId="0" borderId="7" xfId="6" applyFont="1" applyBorder="1" applyAlignment="1">
      <alignment horizontal="center" vertical="center" wrapText="1"/>
    </xf>
    <xf numFmtId="0" fontId="9" fillId="0" borderId="7" xfId="6" applyFont="1" applyBorder="1" applyAlignment="1">
      <alignment horizontal="center" vertical="center" wrapText="1"/>
    </xf>
    <xf numFmtId="177" fontId="60" fillId="3" borderId="7" xfId="6" applyNumberFormat="1" applyFont="1" applyFill="1" applyBorder="1" applyAlignment="1">
      <alignment horizontal="center" vertical="center"/>
    </xf>
    <xf numFmtId="0" fontId="61" fillId="0" borderId="0" xfId="6" applyFont="1"/>
    <xf numFmtId="0" fontId="62" fillId="0" borderId="0" xfId="6" applyFont="1"/>
    <xf numFmtId="177" fontId="60" fillId="12" borderId="7" xfId="6" applyNumberFormat="1" applyFont="1" applyFill="1" applyBorder="1" applyAlignment="1">
      <alignment horizontal="center" vertical="center"/>
    </xf>
    <xf numFmtId="0" fontId="9" fillId="0" borderId="0" xfId="6" applyFont="1"/>
    <xf numFmtId="177" fontId="9" fillId="12" borderId="7" xfId="6" applyNumberFormat="1" applyFont="1" applyFill="1" applyBorder="1" applyAlignment="1">
      <alignment horizontal="center" vertical="center"/>
    </xf>
    <xf numFmtId="0" fontId="8" fillId="2" borderId="0" xfId="1" applyFont="1" applyFill="1" applyAlignment="1">
      <alignment horizontal="left" vertical="center" indent="1"/>
    </xf>
    <xf numFmtId="0" fontId="4" fillId="2" borderId="0" xfId="0" applyFont="1" applyFill="1" applyAlignment="1">
      <alignment horizontal="center"/>
    </xf>
    <xf numFmtId="0" fontId="5" fillId="2" borderId="1" xfId="2" applyNumberFormat="1" applyFont="1" applyFill="1" applyBorder="1" applyAlignment="1" applyProtection="1">
      <alignment horizontal="center"/>
    </xf>
    <xf numFmtId="0" fontId="5" fillId="2" borderId="2" xfId="2" applyNumberFormat="1" applyFont="1" applyFill="1" applyBorder="1" applyAlignment="1" applyProtection="1">
      <alignment horizontal="center"/>
    </xf>
    <xf numFmtId="0" fontId="5" fillId="2" borderId="3" xfId="2" applyNumberFormat="1" applyFont="1" applyFill="1" applyBorder="1" applyAlignment="1" applyProtection="1">
      <alignment horizontal="center"/>
    </xf>
    <xf numFmtId="0" fontId="5" fillId="2" borderId="1" xfId="3" applyNumberFormat="1" applyFont="1" applyFill="1" applyBorder="1" applyAlignment="1" applyProtection="1">
      <alignment horizontal="center"/>
    </xf>
    <xf numFmtId="0" fontId="5" fillId="2" borderId="2" xfId="3" applyNumberFormat="1" applyFont="1" applyFill="1" applyBorder="1" applyAlignment="1" applyProtection="1">
      <alignment horizontal="center"/>
    </xf>
    <xf numFmtId="0" fontId="5" fillId="2" borderId="3" xfId="3" applyNumberFormat="1" applyFont="1" applyFill="1" applyBorder="1" applyAlignment="1" applyProtection="1">
      <alignment horizontal="center"/>
    </xf>
    <xf numFmtId="16" fontId="5" fillId="2" borderId="1" xfId="4" applyNumberFormat="1" applyFont="1" applyFill="1" applyBorder="1" applyAlignment="1" applyProtection="1">
      <alignment horizontal="center"/>
      <protection locked="0"/>
    </xf>
    <xf numFmtId="165" fontId="5" fillId="2" borderId="3" xfId="4" applyNumberFormat="1" applyFont="1" applyFill="1" applyBorder="1" applyAlignment="1" applyProtection="1">
      <alignment horizontal="center"/>
      <protection locked="0"/>
    </xf>
    <xf numFmtId="0" fontId="5" fillId="2" borderId="1" xfId="2" applyNumberFormat="1" applyFont="1" applyFill="1" applyBorder="1" applyAlignment="1" applyProtection="1">
      <alignment horizontal="center" wrapText="1"/>
      <protection locked="0"/>
    </xf>
    <xf numFmtId="0" fontId="5" fillId="2" borderId="2" xfId="2" applyNumberFormat="1" applyFont="1" applyFill="1" applyBorder="1" applyAlignment="1" applyProtection="1">
      <alignment horizontal="center" wrapText="1"/>
      <protection locked="0"/>
    </xf>
    <xf numFmtId="0" fontId="5" fillId="2" borderId="3" xfId="2" applyNumberFormat="1" applyFont="1" applyFill="1" applyBorder="1" applyAlignment="1" applyProtection="1">
      <alignment horizontal="center" wrapText="1"/>
      <protection locked="0"/>
    </xf>
    <xf numFmtId="49" fontId="5" fillId="2" borderId="1" xfId="2" applyNumberFormat="1" applyFont="1" applyFill="1" applyBorder="1" applyAlignment="1" applyProtection="1">
      <protection locked="0"/>
    </xf>
    <xf numFmtId="49" fontId="5" fillId="2" borderId="3" xfId="2" applyNumberFormat="1" applyFont="1" applyFill="1" applyBorder="1" applyAlignment="1" applyProtection="1">
      <protection locked="0"/>
    </xf>
    <xf numFmtId="0" fontId="24" fillId="0" borderId="21" xfId="6" applyFont="1" applyBorder="1" applyAlignment="1">
      <alignment vertical="center" wrapText="1"/>
    </xf>
    <xf numFmtId="0" fontId="24" fillId="9" borderId="24" xfId="6" applyFont="1" applyFill="1" applyBorder="1" applyAlignment="1">
      <alignment vertical="center" wrapText="1"/>
    </xf>
    <xf numFmtId="0" fontId="1" fillId="0" borderId="15" xfId="6" applyBorder="1" applyAlignment="1">
      <alignment horizontal="center" wrapText="1"/>
    </xf>
    <xf numFmtId="0" fontId="1" fillId="9" borderId="15" xfId="6" applyFill="1" applyBorder="1" applyAlignment="1">
      <alignment horizontal="center" wrapText="1"/>
    </xf>
    <xf numFmtId="0" fontId="1" fillId="9" borderId="16" xfId="6" applyFill="1" applyBorder="1" applyAlignment="1">
      <alignment horizontal="center" wrapText="1"/>
    </xf>
    <xf numFmtId="0" fontId="13" fillId="9" borderId="17" xfId="6" applyFont="1" applyFill="1" applyBorder="1" applyAlignment="1">
      <alignment horizontal="left" vertical="center" wrapText="1"/>
    </xf>
    <xf numFmtId="0" fontId="13" fillId="9" borderId="20" xfId="6" applyFont="1" applyFill="1" applyBorder="1" applyAlignment="1">
      <alignment horizontal="left" vertical="center" wrapText="1"/>
    </xf>
    <xf numFmtId="0" fontId="13" fillId="9" borderId="18" xfId="6" applyFont="1" applyFill="1" applyBorder="1" applyAlignment="1">
      <alignment horizontal="left" vertical="center" wrapText="1"/>
    </xf>
    <xf numFmtId="0" fontId="13" fillId="9" borderId="21" xfId="6" applyFont="1" applyFill="1" applyBorder="1" applyAlignment="1">
      <alignment horizontal="center" vertical="center" wrapText="1"/>
    </xf>
    <xf numFmtId="0" fontId="13" fillId="9" borderId="22" xfId="6" applyFont="1" applyFill="1" applyBorder="1" applyAlignment="1">
      <alignment horizontal="center" vertical="center" wrapText="1"/>
    </xf>
    <xf numFmtId="0" fontId="13" fillId="9" borderId="19" xfId="6" applyFont="1" applyFill="1" applyBorder="1" applyAlignment="1">
      <alignment horizontal="center" vertical="center" wrapText="1"/>
    </xf>
    <xf numFmtId="0" fontId="13" fillId="0" borderId="14" xfId="6" applyFont="1" applyBorder="1" applyAlignment="1">
      <alignment horizontal="center" vertical="center"/>
    </xf>
    <xf numFmtId="0" fontId="13" fillId="9" borderId="15" xfId="6" applyFont="1" applyFill="1" applyBorder="1" applyAlignment="1">
      <alignment horizontal="center" vertical="center"/>
    </xf>
    <xf numFmtId="0" fontId="13" fillId="9" borderId="16" xfId="6" applyFont="1" applyFill="1" applyBorder="1" applyAlignment="1">
      <alignment horizontal="center" vertical="center"/>
    </xf>
    <xf numFmtId="0" fontId="20" fillId="0" borderId="14" xfId="6" applyFont="1" applyBorder="1" applyAlignment="1">
      <alignment horizontal="center" vertical="center" wrapText="1"/>
    </xf>
    <xf numFmtId="0" fontId="20" fillId="9" borderId="15" xfId="6" applyFont="1" applyFill="1" applyBorder="1" applyAlignment="1">
      <alignment horizontal="center" vertical="center" wrapText="1"/>
    </xf>
    <xf numFmtId="0" fontId="20" fillId="9" borderId="16" xfId="6" applyFont="1" applyFill="1" applyBorder="1" applyAlignment="1">
      <alignment horizontal="center" vertical="center" wrapText="1"/>
    </xf>
    <xf numFmtId="0" fontId="13" fillId="0" borderId="14" xfId="6" applyFont="1" applyBorder="1" applyAlignment="1">
      <alignment horizontal="center" vertical="center" wrapText="1"/>
    </xf>
    <xf numFmtId="0" fontId="13" fillId="9" borderId="15" xfId="6" applyFont="1" applyFill="1" applyBorder="1" applyAlignment="1">
      <alignment horizontal="center" vertical="center" wrapText="1"/>
    </xf>
    <xf numFmtId="0" fontId="13" fillId="9" borderId="16" xfId="6" applyFont="1" applyFill="1" applyBorder="1" applyAlignment="1">
      <alignment horizontal="center" vertical="center" wrapText="1"/>
    </xf>
    <xf numFmtId="0" fontId="13" fillId="0" borderId="21" xfId="6" applyFont="1" applyBorder="1" applyAlignment="1">
      <alignment horizontal="center" vertical="center" wrapText="1"/>
    </xf>
    <xf numFmtId="0" fontId="13" fillId="0" borderId="7" xfId="6" applyFont="1" applyBorder="1" applyAlignment="1">
      <alignment horizontal="center" vertical="center" wrapText="1"/>
    </xf>
    <xf numFmtId="0" fontId="13" fillId="9" borderId="7" xfId="6" applyFont="1" applyFill="1" applyBorder="1" applyAlignment="1">
      <alignment horizontal="center" vertical="center" wrapText="1"/>
    </xf>
    <xf numFmtId="0" fontId="13" fillId="7" borderId="14" xfId="12" applyFont="1" applyFill="1" applyBorder="1" applyAlignment="1">
      <alignment horizontal="center" vertical="center" wrapText="1"/>
      <protection locked="0"/>
    </xf>
    <xf numFmtId="0" fontId="13" fillId="7" borderId="16" xfId="12" applyFont="1" applyFill="1" applyBorder="1" applyAlignment="1">
      <alignment horizontal="center" vertical="center" wrapText="1"/>
      <protection locked="0"/>
    </xf>
    <xf numFmtId="0" fontId="13" fillId="0" borderId="23" xfId="6" applyFont="1" applyBorder="1" applyAlignment="1">
      <alignment horizontal="center" vertical="center" wrapText="1"/>
    </xf>
    <xf numFmtId="0" fontId="13" fillId="9" borderId="18" xfId="6" applyFont="1" applyFill="1" applyBorder="1" applyAlignment="1">
      <alignment horizontal="center" vertical="center" wrapText="1"/>
    </xf>
    <xf numFmtId="0" fontId="13" fillId="0" borderId="22" xfId="6" applyFont="1" applyBorder="1" applyAlignment="1">
      <alignment horizontal="center" vertical="center" wrapText="1"/>
    </xf>
    <xf numFmtId="0" fontId="24" fillId="0" borderId="30" xfId="20" applyFont="1" applyFill="1" applyBorder="1" applyAlignment="1">
      <alignment horizontal="left" vertical="center" wrapText="1"/>
    </xf>
    <xf numFmtId="0" fontId="24" fillId="9" borderId="9" xfId="20" applyFont="1" applyFill="1" applyBorder="1" applyAlignment="1">
      <alignment horizontal="left" vertical="center" wrapText="1"/>
    </xf>
    <xf numFmtId="0" fontId="24" fillId="0" borderId="8" xfId="20" applyFont="1" applyFill="1" applyBorder="1" applyAlignment="1">
      <alignment horizontal="left" vertical="center" wrapText="1"/>
    </xf>
    <xf numFmtId="0" fontId="24" fillId="9" borderId="30" xfId="20" applyFont="1" applyFill="1" applyBorder="1" applyAlignment="1">
      <alignment horizontal="left" vertical="center" wrapText="1"/>
    </xf>
    <xf numFmtId="38" fontId="13" fillId="4" borderId="8" xfId="17" applyNumberFormat="1" applyFont="1" applyFill="1" applyBorder="1" applyAlignment="1">
      <alignment horizontal="center" vertical="center" wrapText="1"/>
      <protection locked="0"/>
    </xf>
    <xf numFmtId="0" fontId="1" fillId="4" borderId="30" xfId="6" applyFill="1" applyBorder="1" applyAlignment="1" applyProtection="1">
      <alignment horizontal="center" vertical="center" wrapText="1"/>
      <protection locked="0"/>
    </xf>
    <xf numFmtId="0" fontId="1" fillId="4" borderId="9" xfId="6" applyFill="1" applyBorder="1" applyAlignment="1" applyProtection="1">
      <alignment horizontal="center" vertical="center" wrapText="1"/>
      <protection locked="0"/>
    </xf>
    <xf numFmtId="0" fontId="13" fillId="0" borderId="8" xfId="18" applyFont="1" applyBorder="1" applyAlignment="1">
      <alignment horizontal="center"/>
    </xf>
    <xf numFmtId="0" fontId="13" fillId="9" borderId="30" xfId="18" applyFont="1" applyFill="1" applyBorder="1" applyAlignment="1">
      <alignment horizontal="center"/>
    </xf>
    <xf numFmtId="0" fontId="13" fillId="9" borderId="9" xfId="18" applyFont="1" applyFill="1" applyBorder="1" applyAlignment="1">
      <alignment horizontal="center"/>
    </xf>
    <xf numFmtId="0" fontId="24" fillId="0" borderId="8" xfId="20" applyFont="1" applyFill="1" applyBorder="1" applyAlignment="1">
      <alignment horizontal="center" vertical="center" wrapText="1"/>
    </xf>
    <xf numFmtId="0" fontId="24" fillId="9" borderId="30" xfId="20" applyFont="1" applyFill="1" applyBorder="1" applyAlignment="1">
      <alignment horizontal="center" vertical="center" wrapText="1"/>
    </xf>
    <xf numFmtId="0" fontId="24" fillId="9" borderId="9" xfId="20" applyFont="1" applyFill="1" applyBorder="1" applyAlignment="1">
      <alignment horizontal="center" vertical="center" wrapText="1"/>
    </xf>
    <xf numFmtId="0" fontId="13" fillId="0" borderId="8" xfId="18" applyFont="1" applyBorder="1" applyAlignment="1">
      <alignment horizontal="left" vertical="center" wrapText="1"/>
    </xf>
    <xf numFmtId="0" fontId="13" fillId="9" borderId="30" xfId="18" applyFont="1" applyFill="1" applyBorder="1" applyAlignment="1">
      <alignment horizontal="left" vertical="center" wrapText="1"/>
    </xf>
    <xf numFmtId="0" fontId="13" fillId="9" borderId="9" xfId="18" applyFont="1" applyFill="1" applyBorder="1" applyAlignment="1">
      <alignment horizontal="left" vertical="center" wrapText="1"/>
    </xf>
    <xf numFmtId="0" fontId="24" fillId="0" borderId="8" xfId="18" applyFont="1" applyBorder="1" applyAlignment="1">
      <alignment horizontal="left" vertical="center"/>
    </xf>
    <xf numFmtId="0" fontId="24" fillId="9" borderId="30" xfId="18" applyFont="1" applyFill="1" applyBorder="1" applyAlignment="1">
      <alignment horizontal="left" vertical="center"/>
    </xf>
    <xf numFmtId="0" fontId="24" fillId="9" borderId="9" xfId="18" applyFont="1" applyFill="1" applyBorder="1" applyAlignment="1">
      <alignment horizontal="left" vertical="center"/>
    </xf>
    <xf numFmtId="0" fontId="24" fillId="0" borderId="32" xfId="6" applyFont="1" applyBorder="1" applyAlignment="1">
      <alignment horizontal="center" vertical="center" wrapText="1"/>
    </xf>
    <xf numFmtId="0" fontId="24" fillId="9" borderId="10" xfId="6" applyFont="1" applyFill="1" applyBorder="1" applyAlignment="1">
      <alignment horizontal="center" vertical="center" wrapText="1"/>
    </xf>
    <xf numFmtId="0" fontId="13" fillId="0" borderId="8" xfId="6" applyFont="1" applyBorder="1" applyAlignment="1">
      <alignment horizontal="center" vertical="center" wrapText="1"/>
    </xf>
    <xf numFmtId="0" fontId="13" fillId="9" borderId="30" xfId="6" applyFont="1" applyFill="1" applyBorder="1" applyAlignment="1">
      <alignment horizontal="center" vertical="center" wrapText="1"/>
    </xf>
    <xf numFmtId="0" fontId="13" fillId="9" borderId="9" xfId="6" applyFont="1" applyFill="1" applyBorder="1" applyAlignment="1">
      <alignment horizontal="center" vertical="center" wrapText="1"/>
    </xf>
    <xf numFmtId="0" fontId="21" fillId="0" borderId="32" xfId="6" applyFont="1" applyBorder="1" applyAlignment="1">
      <alignment horizontal="center" vertical="center"/>
    </xf>
    <xf numFmtId="0" fontId="21" fillId="9" borderId="10" xfId="6" applyFont="1" applyFill="1" applyBorder="1" applyAlignment="1">
      <alignment horizontal="center" vertical="center"/>
    </xf>
    <xf numFmtId="0" fontId="24" fillId="0" borderId="8" xfId="6" applyFont="1" applyBorder="1" applyAlignment="1">
      <alignment horizontal="center" vertical="center" wrapText="1"/>
    </xf>
    <xf numFmtId="0" fontId="24" fillId="9" borderId="30" xfId="6" applyFont="1" applyFill="1" applyBorder="1" applyAlignment="1">
      <alignment horizontal="center" vertical="center" wrapText="1"/>
    </xf>
    <xf numFmtId="0" fontId="24" fillId="9" borderId="9" xfId="6" applyFont="1" applyFill="1" applyBorder="1" applyAlignment="1">
      <alignment horizontal="center" vertical="center" wrapText="1"/>
    </xf>
    <xf numFmtId="0" fontId="13" fillId="0" borderId="32" xfId="6" applyFont="1" applyBorder="1" applyAlignment="1">
      <alignment horizontal="center" vertical="center"/>
    </xf>
    <xf numFmtId="0" fontId="13" fillId="9" borderId="10" xfId="6" applyFont="1" applyFill="1" applyBorder="1" applyAlignment="1">
      <alignment horizontal="center" vertical="center"/>
    </xf>
    <xf numFmtId="0" fontId="26" fillId="0" borderId="32" xfId="6" applyFont="1" applyBorder="1" applyAlignment="1">
      <alignment horizontal="center" vertical="center" wrapText="1"/>
    </xf>
    <xf numFmtId="0" fontId="26" fillId="9" borderId="10" xfId="6" applyFont="1" applyFill="1" applyBorder="1" applyAlignment="1">
      <alignment horizontal="center" vertical="center" wrapText="1"/>
    </xf>
    <xf numFmtId="0" fontId="13" fillId="0" borderId="32" xfId="22" applyFont="1" applyBorder="1" applyAlignment="1">
      <alignment horizontal="center" vertical="center"/>
    </xf>
    <xf numFmtId="0" fontId="13" fillId="9" borderId="10" xfId="22" applyFont="1" applyFill="1" applyBorder="1" applyAlignment="1">
      <alignment horizontal="center" vertical="center"/>
    </xf>
    <xf numFmtId="0" fontId="24" fillId="0" borderId="8" xfId="22" applyFont="1" applyBorder="1" applyAlignment="1">
      <alignment horizontal="center" vertical="center" wrapText="1"/>
    </xf>
    <xf numFmtId="0" fontId="24" fillId="9" borderId="30" xfId="22" applyFont="1" applyFill="1" applyBorder="1" applyAlignment="1">
      <alignment horizontal="center" vertical="center" wrapText="1"/>
    </xf>
    <xf numFmtId="0" fontId="24" fillId="9" borderId="9" xfId="22" applyFont="1" applyFill="1" applyBorder="1" applyAlignment="1">
      <alignment horizontal="center" vertical="center" wrapText="1"/>
    </xf>
    <xf numFmtId="0" fontId="26" fillId="0" borderId="32" xfId="22" applyFont="1" applyBorder="1" applyAlignment="1">
      <alignment horizontal="center" vertical="center" wrapText="1"/>
    </xf>
    <xf numFmtId="0" fontId="26" fillId="9" borderId="10" xfId="22" applyFont="1" applyFill="1" applyBorder="1" applyAlignment="1">
      <alignment horizontal="center" vertical="center" wrapText="1"/>
    </xf>
    <xf numFmtId="0" fontId="24" fillId="9" borderId="12" xfId="6" applyFont="1" applyFill="1" applyBorder="1" applyAlignment="1">
      <alignment horizontal="center" vertical="center" wrapText="1"/>
    </xf>
    <xf numFmtId="0" fontId="24" fillId="0" borderId="8" xfId="6" applyFont="1" applyBorder="1" applyAlignment="1">
      <alignment horizontal="center" vertical="center"/>
    </xf>
    <xf numFmtId="0" fontId="24" fillId="9" borderId="9" xfId="6" applyFont="1" applyFill="1" applyBorder="1" applyAlignment="1">
      <alignment horizontal="center" vertical="center"/>
    </xf>
    <xf numFmtId="0" fontId="13" fillId="7" borderId="8" xfId="6" applyFont="1" applyFill="1" applyBorder="1" applyAlignment="1" applyProtection="1">
      <alignment horizontal="center" vertical="center" wrapText="1"/>
      <protection locked="0"/>
    </xf>
    <xf numFmtId="0" fontId="13" fillId="7" borderId="9" xfId="6" applyFont="1" applyFill="1" applyBorder="1" applyAlignment="1" applyProtection="1">
      <alignment horizontal="center" vertical="center" wrapText="1"/>
      <protection locked="0"/>
    </xf>
    <xf numFmtId="0" fontId="24" fillId="0" borderId="32" xfId="6" applyFont="1" applyBorder="1" applyAlignment="1">
      <alignment horizontal="center" vertical="center"/>
    </xf>
    <xf numFmtId="0" fontId="24" fillId="9" borderId="12" xfId="6" applyFont="1" applyFill="1" applyBorder="1" applyAlignment="1">
      <alignment horizontal="center" vertical="center"/>
    </xf>
    <xf numFmtId="0" fontId="24" fillId="9" borderId="10" xfId="6" applyFont="1" applyFill="1" applyBorder="1" applyAlignment="1">
      <alignment horizontal="center" vertical="center"/>
    </xf>
    <xf numFmtId="0" fontId="24" fillId="0" borderId="32" xfId="20" applyFont="1" applyFill="1" applyBorder="1" applyAlignment="1">
      <alignment horizontal="center" vertical="center" wrapText="1"/>
    </xf>
    <xf numFmtId="0" fontId="24" fillId="9" borderId="12" xfId="20" applyFont="1" applyFill="1" applyBorder="1" applyAlignment="1">
      <alignment horizontal="center" vertical="center" wrapText="1"/>
    </xf>
    <xf numFmtId="0" fontId="24" fillId="9" borderId="10" xfId="20" applyFont="1" applyFill="1" applyBorder="1" applyAlignment="1">
      <alignment horizontal="center" vertical="center" wrapText="1"/>
    </xf>
    <xf numFmtId="0" fontId="24" fillId="0" borderId="33" xfId="20" applyFont="1" applyFill="1" applyBorder="1" applyAlignment="1">
      <alignment horizontal="center" vertical="center" wrapText="1"/>
    </xf>
    <xf numFmtId="0" fontId="24" fillId="9" borderId="34" xfId="20" applyFont="1" applyFill="1" applyBorder="1" applyAlignment="1">
      <alignment horizontal="center" vertical="center" wrapText="1"/>
    </xf>
    <xf numFmtId="0" fontId="24" fillId="9" borderId="31" xfId="20" applyFont="1" applyFill="1" applyBorder="1" applyAlignment="1">
      <alignment horizontal="center" vertical="center" wrapText="1"/>
    </xf>
    <xf numFmtId="0" fontId="24" fillId="9" borderId="30" xfId="6" applyFont="1" applyFill="1" applyBorder="1" applyAlignment="1">
      <alignment horizontal="center" vertical="center"/>
    </xf>
    <xf numFmtId="0" fontId="24" fillId="0" borderId="7" xfId="20" applyFont="1" applyFill="1" applyBorder="1" applyAlignment="1">
      <alignment horizontal="left" vertical="center" wrapText="1"/>
    </xf>
    <xf numFmtId="0" fontId="24" fillId="9" borderId="7" xfId="20" applyFont="1" applyFill="1" applyBorder="1" applyAlignment="1">
      <alignment horizontal="left" vertical="center" wrapText="1"/>
    </xf>
    <xf numFmtId="0" fontId="24" fillId="0" borderId="7" xfId="20" applyFont="1" applyFill="1" applyBorder="1" applyAlignment="1">
      <alignment horizontal="center" vertical="center" wrapText="1"/>
    </xf>
    <xf numFmtId="0" fontId="24" fillId="9" borderId="7" xfId="20" applyFont="1" applyFill="1" applyBorder="1" applyAlignment="1">
      <alignment horizontal="center" vertical="center" wrapText="1"/>
    </xf>
    <xf numFmtId="0" fontId="24" fillId="0" borderId="30" xfId="6" applyFont="1" applyBorder="1" applyAlignment="1">
      <alignment horizontal="center"/>
    </xf>
    <xf numFmtId="0" fontId="24" fillId="9" borderId="30" xfId="6" applyFont="1" applyFill="1" applyBorder="1" applyAlignment="1">
      <alignment horizontal="center"/>
    </xf>
    <xf numFmtId="0" fontId="24" fillId="9" borderId="9" xfId="6" applyFont="1" applyFill="1" applyBorder="1" applyAlignment="1">
      <alignment horizontal="center"/>
    </xf>
    <xf numFmtId="0" fontId="26" fillId="0" borderId="7" xfId="6" applyFont="1" applyBorder="1" applyAlignment="1">
      <alignment horizontal="center" vertical="center" wrapText="1"/>
    </xf>
    <xf numFmtId="0" fontId="26" fillId="9" borderId="7" xfId="6" applyFont="1" applyFill="1" applyBorder="1" applyAlignment="1">
      <alignment horizontal="center" vertical="center" wrapText="1"/>
    </xf>
    <xf numFmtId="0" fontId="26" fillId="9" borderId="12" xfId="6" applyFont="1" applyFill="1" applyBorder="1" applyAlignment="1">
      <alignment horizontal="center" vertical="center" wrapText="1"/>
    </xf>
    <xf numFmtId="0" fontId="13" fillId="0" borderId="32" xfId="6" applyFont="1" applyBorder="1" applyAlignment="1">
      <alignment horizontal="center" vertical="center" wrapText="1"/>
    </xf>
    <xf numFmtId="0" fontId="13" fillId="9" borderId="10" xfId="6" applyFont="1" applyFill="1" applyBorder="1" applyAlignment="1">
      <alignment horizontal="center" vertical="center" wrapText="1"/>
    </xf>
    <xf numFmtId="0" fontId="24" fillId="0" borderId="8" xfId="6" applyFont="1" applyBorder="1" applyAlignment="1">
      <alignment horizontal="center" vertical="top" wrapText="1"/>
    </xf>
    <xf numFmtId="0" fontId="24" fillId="9" borderId="30" xfId="6" applyFont="1" applyFill="1" applyBorder="1" applyAlignment="1">
      <alignment horizontal="center" vertical="top" wrapText="1"/>
    </xf>
    <xf numFmtId="0" fontId="24" fillId="9" borderId="9" xfId="6" applyFont="1" applyFill="1" applyBorder="1" applyAlignment="1">
      <alignment horizontal="center" vertical="top" wrapText="1"/>
    </xf>
    <xf numFmtId="0" fontId="24" fillId="0" borderId="35" xfId="6" applyFont="1" applyBorder="1" applyAlignment="1">
      <alignment horizontal="center" vertical="center" wrapText="1"/>
    </xf>
    <xf numFmtId="0" fontId="24" fillId="9" borderId="11" xfId="6" applyFont="1" applyFill="1" applyBorder="1" applyAlignment="1">
      <alignment horizontal="center" vertical="center" wrapText="1"/>
    </xf>
    <xf numFmtId="0" fontId="24" fillId="0" borderId="7" xfId="6" applyFont="1" applyBorder="1" applyAlignment="1">
      <alignment horizontal="center" vertical="center" wrapText="1"/>
    </xf>
    <xf numFmtId="0" fontId="24" fillId="9" borderId="7" xfId="6" applyFont="1" applyFill="1" applyBorder="1" applyAlignment="1">
      <alignment horizontal="center" vertical="center" wrapText="1"/>
    </xf>
    <xf numFmtId="0" fontId="24" fillId="0" borderId="8" xfId="26" applyFont="1" applyBorder="1" applyAlignment="1">
      <alignment horizontal="center" vertical="center" wrapText="1"/>
    </xf>
    <xf numFmtId="0" fontId="24" fillId="9" borderId="30" xfId="26" applyFont="1" applyFill="1" applyBorder="1" applyAlignment="1">
      <alignment horizontal="center" vertical="center" wrapText="1"/>
    </xf>
    <xf numFmtId="0" fontId="24" fillId="9" borderId="9" xfId="26" applyFont="1" applyFill="1" applyBorder="1" applyAlignment="1">
      <alignment horizontal="center" vertical="center" wrapText="1"/>
    </xf>
    <xf numFmtId="0" fontId="26" fillId="2" borderId="32" xfId="26" applyFont="1" applyFill="1" applyBorder="1" applyAlignment="1">
      <alignment horizontal="center" vertical="center" wrapText="1"/>
    </xf>
    <xf numFmtId="0" fontId="26" fillId="9" borderId="10" xfId="26" applyFont="1" applyFill="1" applyBorder="1" applyAlignment="1">
      <alignment horizontal="center" vertical="center" wrapText="1"/>
    </xf>
    <xf numFmtId="0" fontId="26" fillId="2" borderId="33" xfId="26" applyFont="1" applyFill="1" applyBorder="1" applyAlignment="1">
      <alignment horizontal="center" vertical="center" wrapText="1"/>
    </xf>
    <xf numFmtId="0" fontId="26" fillId="9" borderId="31" xfId="26" applyFont="1" applyFill="1" applyBorder="1" applyAlignment="1">
      <alignment horizontal="center" vertical="center" wrapText="1"/>
    </xf>
    <xf numFmtId="0" fontId="20" fillId="5" borderId="7" xfId="6" applyFont="1" applyFill="1" applyBorder="1" applyAlignment="1">
      <alignment horizontal="left"/>
    </xf>
    <xf numFmtId="167" fontId="20" fillId="5" borderId="7" xfId="6" applyNumberFormat="1" applyFont="1" applyFill="1" applyBorder="1" applyAlignment="1">
      <alignment horizontal="left"/>
    </xf>
    <xf numFmtId="0" fontId="20" fillId="3" borderId="7" xfId="6" applyFont="1" applyFill="1" applyBorder="1" applyAlignment="1">
      <alignment horizontal="left"/>
    </xf>
    <xf numFmtId="0" fontId="24" fillId="0" borderId="7" xfId="6" applyFont="1" applyBorder="1" applyAlignment="1">
      <alignment horizontal="center" vertical="center"/>
    </xf>
    <xf numFmtId="0" fontId="24" fillId="9" borderId="7" xfId="6" applyFont="1" applyFill="1" applyBorder="1" applyAlignment="1">
      <alignment horizontal="center" vertical="center"/>
    </xf>
    <xf numFmtId="0" fontId="24" fillId="2" borderId="7" xfId="20" applyFont="1" applyFill="1" applyBorder="1" applyAlignment="1">
      <alignment horizontal="center" vertical="center" wrapText="1"/>
    </xf>
    <xf numFmtId="0" fontId="20" fillId="2" borderId="0" xfId="6" applyFont="1" applyFill="1" applyAlignment="1">
      <alignment horizontal="left" vertical="top" wrapText="1"/>
    </xf>
    <xf numFmtId="0" fontId="20" fillId="5" borderId="8" xfId="6" applyFont="1" applyFill="1" applyBorder="1" applyAlignment="1">
      <alignment horizontal="left"/>
    </xf>
    <xf numFmtId="0" fontId="20" fillId="5" borderId="9" xfId="6" applyFont="1" applyFill="1" applyBorder="1" applyAlignment="1">
      <alignment horizontal="left"/>
    </xf>
    <xf numFmtId="167" fontId="20" fillId="5" borderId="8" xfId="6" applyNumberFormat="1" applyFont="1" applyFill="1" applyBorder="1" applyAlignment="1">
      <alignment horizontal="left"/>
    </xf>
    <xf numFmtId="167" fontId="20" fillId="5" borderId="9" xfId="6" applyNumberFormat="1" applyFont="1" applyFill="1" applyBorder="1" applyAlignment="1">
      <alignment horizontal="left"/>
    </xf>
    <xf numFmtId="0" fontId="20" fillId="3" borderId="8" xfId="6" applyFont="1" applyFill="1" applyBorder="1" applyAlignment="1">
      <alignment horizontal="left"/>
    </xf>
    <xf numFmtId="0" fontId="20" fillId="3" borderId="9" xfId="6" applyFont="1" applyFill="1" applyBorder="1" applyAlignment="1">
      <alignment horizontal="left"/>
    </xf>
    <xf numFmtId="0" fontId="13" fillId="2" borderId="7" xfId="20" applyFont="1" applyFill="1" applyBorder="1" applyAlignment="1">
      <alignment horizontal="center" vertical="center" wrapText="1"/>
    </xf>
    <xf numFmtId="0" fontId="13" fillId="9" borderId="7" xfId="20" applyFont="1" applyFill="1" applyBorder="1" applyAlignment="1">
      <alignment horizontal="center" vertical="center" wrapText="1"/>
    </xf>
    <xf numFmtId="0" fontId="13" fillId="5" borderId="8" xfId="6" applyFont="1" applyFill="1" applyBorder="1" applyAlignment="1">
      <alignment horizontal="left"/>
    </xf>
    <xf numFmtId="0" fontId="13" fillId="5" borderId="9" xfId="6" applyFont="1" applyFill="1" applyBorder="1" applyAlignment="1">
      <alignment horizontal="left"/>
    </xf>
    <xf numFmtId="167" fontId="13" fillId="5" borderId="8" xfId="6" applyNumberFormat="1" applyFont="1" applyFill="1" applyBorder="1" applyAlignment="1">
      <alignment horizontal="left"/>
    </xf>
    <xf numFmtId="167" fontId="13" fillId="5" borderId="9" xfId="6" applyNumberFormat="1" applyFont="1" applyFill="1" applyBorder="1" applyAlignment="1">
      <alignment horizontal="left"/>
    </xf>
    <xf numFmtId="0" fontId="13" fillId="3" borderId="8" xfId="6" applyFont="1" applyFill="1" applyBorder="1" applyAlignment="1">
      <alignment horizontal="left"/>
    </xf>
    <xf numFmtId="0" fontId="13" fillId="3" borderId="9" xfId="6" applyFont="1" applyFill="1" applyBorder="1" applyAlignment="1">
      <alignment horizontal="left"/>
    </xf>
    <xf numFmtId="0" fontId="26" fillId="0" borderId="8" xfId="6" applyFont="1" applyBorder="1" applyAlignment="1">
      <alignment horizontal="center"/>
    </xf>
    <xf numFmtId="0" fontId="26" fillId="9" borderId="30" xfId="6" applyFont="1" applyFill="1" applyBorder="1" applyAlignment="1">
      <alignment horizontal="center"/>
    </xf>
    <xf numFmtId="0" fontId="26" fillId="9" borderId="9" xfId="6" applyFont="1" applyFill="1" applyBorder="1" applyAlignment="1">
      <alignment horizontal="center"/>
    </xf>
    <xf numFmtId="0" fontId="24" fillId="18" borderId="0" xfId="6" applyFont="1" applyFill="1" applyAlignment="1">
      <alignment horizontal="left"/>
    </xf>
    <xf numFmtId="0" fontId="24" fillId="20" borderId="0" xfId="6" applyFont="1" applyFill="1" applyAlignment="1">
      <alignment horizontal="left"/>
    </xf>
    <xf numFmtId="0" fontId="20" fillId="0" borderId="7" xfId="6" applyFont="1" applyBorder="1" applyAlignment="1">
      <alignment horizontal="left" vertical="center"/>
    </xf>
    <xf numFmtId="0" fontId="20" fillId="9" borderId="7" xfId="6" applyFont="1" applyFill="1" applyBorder="1" applyAlignment="1">
      <alignment horizontal="left" vertical="center"/>
    </xf>
    <xf numFmtId="0" fontId="26" fillId="0" borderId="8" xfId="6" applyFont="1" applyBorder="1" applyAlignment="1">
      <alignment horizontal="center" vertical="center" wrapText="1"/>
    </xf>
    <xf numFmtId="0" fontId="26" fillId="9" borderId="30" xfId="6" applyFont="1" applyFill="1" applyBorder="1" applyAlignment="1">
      <alignment horizontal="center" vertical="center" wrapText="1"/>
    </xf>
    <xf numFmtId="0" fontId="26" fillId="9" borderId="9" xfId="6" applyFont="1" applyFill="1" applyBorder="1" applyAlignment="1">
      <alignment horizontal="center" vertical="center" wrapText="1"/>
    </xf>
    <xf numFmtId="0" fontId="24" fillId="10" borderId="0" xfId="6" applyFont="1" applyFill="1" applyAlignment="1">
      <alignment horizontal="left"/>
    </xf>
    <xf numFmtId="0" fontId="51" fillId="0" borderId="14" xfId="6" applyFont="1" applyBorder="1" applyAlignment="1">
      <alignment vertical="center"/>
    </xf>
    <xf numFmtId="0" fontId="51" fillId="9" borderId="16" xfId="6" applyFont="1" applyFill="1" applyBorder="1" applyAlignment="1">
      <alignment vertical="center"/>
    </xf>
    <xf numFmtId="0" fontId="20" fillId="0" borderId="8" xfId="6" applyFont="1" applyBorder="1" applyAlignment="1">
      <alignment horizontal="left" vertical="center"/>
    </xf>
    <xf numFmtId="0" fontId="20" fillId="9" borderId="9" xfId="6" applyFont="1" applyFill="1" applyBorder="1" applyAlignment="1">
      <alignment horizontal="left" vertical="center"/>
    </xf>
  </cellXfs>
  <cellStyles count="29">
    <cellStyle name="Comma 2 2 2 5" xfId="23" xr:uid="{CEC74939-39B5-4BBD-9039-C9008C058A6B}"/>
    <cellStyle name="Comma 2 5" xfId="3" xr:uid="{AC4F21DA-A7C6-42D7-903A-EBFE9A03C0AE}"/>
    <cellStyle name="Comma 2 5 2" xfId="4" xr:uid="{F426F79E-51AD-401A-AFF7-47930EA3F33B}"/>
    <cellStyle name="Comma 2 5 4" xfId="2" xr:uid="{BE290CA1-8F27-495D-A6A0-6A709E330966}"/>
    <cellStyle name="IAIS_FT.Caption" xfId="28" xr:uid="{C2BB68A0-CCEE-4238-9ACA-18D430BBAAFB}"/>
    <cellStyle name="Normal" xfId="0" builtinId="0"/>
    <cellStyle name="Normal 10 2 3 7" xfId="27" xr:uid="{87F71A08-B7EE-4699-88B7-391BD2214DCF}"/>
    <cellStyle name="Normal 14 2" xfId="16" xr:uid="{46FCD445-49E4-41CA-B3EB-CDF8CF9ADDCF}"/>
    <cellStyle name="Normal 2 2" xfId="10" xr:uid="{F400E111-ADCE-4F3A-9529-A15800AB52E6}"/>
    <cellStyle name="Normal 2 2 3 3" xfId="22" xr:uid="{EE765EF0-329B-44EE-882D-30239F2C9C44}"/>
    <cellStyle name="Normal 2 4" xfId="18" xr:uid="{D386FA23-A016-4E5D-9840-D02363B86676}"/>
    <cellStyle name="Normal 2 5 2" xfId="7" xr:uid="{67E96E7F-B89C-4609-B211-F43D116796E9}"/>
    <cellStyle name="Normal 2 6" xfId="1" xr:uid="{AD0C8531-3223-4E06-94B2-52A38B2684B5}"/>
    <cellStyle name="Normal 5 2" xfId="5" xr:uid="{1CA08550-A5D7-49FF-A22E-2A5DE64932A5}"/>
    <cellStyle name="Normal 6" xfId="24" xr:uid="{6A1D694B-D57C-49F8-8E55-94C46D151F8E}"/>
    <cellStyle name="Normal 8" xfId="26" xr:uid="{D58414A8-2026-4A48-AD54-02784D997446}"/>
    <cellStyle name="QIS5Area" xfId="19" xr:uid="{20DBB76F-08D8-4A89-BC28-C6724B3E3332}"/>
    <cellStyle name="QIS5CalcCell" xfId="12" xr:uid="{5D1DF038-AD5B-449B-9DA4-8AE713671196}"/>
    <cellStyle name="QIS5InputCell" xfId="17" xr:uid="{D471D71F-7985-441B-BE05-F2DE1203A729}"/>
    <cellStyle name="QIS5Label" xfId="20" xr:uid="{1577506B-359E-4C25-AA3C-71DD55980D8B}"/>
    <cellStyle name="千位分隔 3" xfId="21" xr:uid="{319C61E8-A6D5-4BF4-B944-2F44A69D985E}"/>
    <cellStyle name="常规 2 2" xfId="6" xr:uid="{9EC1AAF5-921F-4AED-83F3-CC5B20E9F390}"/>
    <cellStyle name="常规 2 2 2" xfId="8" xr:uid="{FC9A3F67-6DAB-48AB-98C8-755275A1BFDB}"/>
    <cellStyle name="常规 2 3" xfId="14" xr:uid="{878AE3BC-1A89-46EA-9E55-23E4A4B16591}"/>
    <cellStyle name="常规 3" xfId="13" xr:uid="{72F49D1E-13E9-4FFA-B11D-8D2DA3B5D7F4}"/>
    <cellStyle name="常规 3 2" xfId="11" xr:uid="{E41F8A03-E713-403E-84BF-3ADAD1B4CED0}"/>
    <cellStyle name="常规 4 2" xfId="15" xr:uid="{84C6792D-D566-4B30-8E77-429A87F78963}"/>
    <cellStyle name="常规 5" xfId="9" xr:uid="{454B60E5-9407-4E49-B0E6-4C66835FDBB2}"/>
    <cellStyle name="百分比 2" xfId="25" xr:uid="{17BC4F32-6586-4C9E-95AC-E2D0524C5A20}"/>
  </cellStyles>
  <dxfs count="194">
    <dxf>
      <font>
        <color theme="0" tint="-0.24994659260841701"/>
      </font>
      <fill>
        <patternFill>
          <bgColor theme="0" tint="-0.24994659260841701"/>
        </patternFill>
      </fill>
    </dxf>
    <dxf>
      <font>
        <color rgb="FF9C0006"/>
      </font>
      <fill>
        <patternFill>
          <bgColor rgb="FFFFC7CE"/>
        </patternFill>
      </fill>
    </dxf>
    <dxf>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fgColor rgb="FFFFEB9C"/>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fgColor rgb="FFFFEB9C"/>
          <bgColor rgb="FFFFEB9C"/>
        </patternFill>
      </fill>
    </dxf>
    <dxf>
      <font>
        <color rgb="FF006100"/>
      </font>
      <fill>
        <patternFill>
          <bgColor rgb="FFC6EFCE"/>
        </patternFill>
      </fill>
    </dxf>
    <dxf>
      <font>
        <color rgb="FF9C5700"/>
      </font>
      <fill>
        <patternFill>
          <fgColor rgb="FFFFEB9C"/>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fgColor rgb="FFFFEB9C"/>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eetMetadata" Target="metadata.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Drop" dropStyle="combo" dx="39" noThreeD="1" sel="1" val="0">
  <itemLst>
    <item val="-- Please select business type --"/>
    <item val="General Business - Direct Insurer"/>
    <item val="General Business - Reinsurer"/>
    <item val="Long Term Business - Direct Insurer"/>
    <item val="Long Term Business - Reinsurer"/>
    <item val="Composite Business - Direct Insurer"/>
    <item val="Composite Business - Reinsurer"/>
  </itemLst>
</formControlPr>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476249</xdr:colOff>
      <xdr:row>0</xdr:row>
      <xdr:rowOff>150496</xdr:rowOff>
    </xdr:from>
    <xdr:to>
      <xdr:col>4</xdr:col>
      <xdr:colOff>645284</xdr:colOff>
      <xdr:row>4</xdr:row>
      <xdr:rowOff>1373</xdr:rowOff>
    </xdr:to>
    <xdr:pic>
      <xdr:nvPicPr>
        <xdr:cNvPr id="2" name="Picture 1" descr="Insurance Authority">
          <a:extLst>
            <a:ext uri="{FF2B5EF4-FFF2-40B4-BE49-F238E27FC236}">
              <a16:creationId xmlns:a16="http://schemas.microsoft.com/office/drawing/2014/main" id="{D4F1AA47-9D2B-47A8-A6F6-D2AAA629440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49" y="150496"/>
          <a:ext cx="1426335" cy="6605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184149</xdr:colOff>
      <xdr:row>4</xdr:row>
      <xdr:rowOff>84456</xdr:rowOff>
    </xdr:from>
    <xdr:to>
      <xdr:col>13</xdr:col>
      <xdr:colOff>520700</xdr:colOff>
      <xdr:row>4</xdr:row>
      <xdr:rowOff>133350</xdr:rowOff>
    </xdr:to>
    <xdr:sp macro="" textlink="">
      <xdr:nvSpPr>
        <xdr:cNvPr id="3" name="Rectangle 2">
          <a:extLst>
            <a:ext uri="{FF2B5EF4-FFF2-40B4-BE49-F238E27FC236}">
              <a16:creationId xmlns:a16="http://schemas.microsoft.com/office/drawing/2014/main" id="{16ABA05F-0947-4CF3-885E-37048B2E3E4E}"/>
            </a:ext>
          </a:extLst>
        </xdr:cNvPr>
        <xdr:cNvSpPr/>
      </xdr:nvSpPr>
      <xdr:spPr>
        <a:xfrm>
          <a:off x="180974" y="897256"/>
          <a:ext cx="8124826" cy="45719"/>
        </a:xfrm>
        <a:prstGeom prst="rect">
          <a:avLst/>
        </a:prstGeom>
        <a:solidFill>
          <a:srgbClr val="3E535A"/>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HK" sz="1100"/>
        </a:p>
      </xdr:txBody>
    </xdr:sp>
    <xdr:clientData/>
  </xdr:twoCellAnchor>
  <mc:AlternateContent xmlns:mc="http://schemas.openxmlformats.org/markup-compatibility/2006">
    <mc:Choice xmlns:a14="http://schemas.microsoft.com/office/drawing/2010/main" Requires="a14">
      <xdr:twoCellAnchor editAs="oneCell">
        <xdr:from>
          <xdr:col>4</xdr:col>
          <xdr:colOff>1409700</xdr:colOff>
          <xdr:row>16</xdr:row>
          <xdr:rowOff>0</xdr:rowOff>
        </xdr:from>
        <xdr:to>
          <xdr:col>12</xdr:col>
          <xdr:colOff>47625</xdr:colOff>
          <xdr:row>17</xdr:row>
          <xdr:rowOff>9525</xdr:rowOff>
        </xdr:to>
        <xdr:sp macro="" textlink="">
          <xdr:nvSpPr>
            <xdr:cNvPr id="1025" name="BUSSINESS_TYPE_DROPDOWN"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5</xdr:col>
      <xdr:colOff>447675</xdr:colOff>
      <xdr:row>21</xdr:row>
      <xdr:rowOff>28575</xdr:rowOff>
    </xdr:from>
    <xdr:to>
      <xdr:col>9</xdr:col>
      <xdr:colOff>342900</xdr:colOff>
      <xdr:row>22</xdr:row>
      <xdr:rowOff>76200</xdr:rowOff>
    </xdr:to>
    <xdr:sp macro="Generate_Submittable_Version_Click" textlink="">
      <xdr:nvSpPr>
        <xdr:cNvPr id="4" name="GenerateSubmittableButton">
          <a:extLst>
            <a:ext uri="{FF2B5EF4-FFF2-40B4-BE49-F238E27FC236}">
              <a16:creationId xmlns:a16="http://schemas.microsoft.com/office/drawing/2014/main" id="{565718E2-4DA8-473C-A679-78F3C6CAEF90}"/>
            </a:ext>
          </a:extLst>
        </xdr:cNvPr>
        <xdr:cNvSpPr/>
      </xdr:nvSpPr>
      <xdr:spPr>
        <a:xfrm>
          <a:off x="3197225" y="4749800"/>
          <a:ext cx="2413000" cy="2508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Generate Submittable Version</a:t>
          </a:r>
        </a:p>
      </xdr:txBody>
    </xdr:sp>
    <xdr:clientData/>
  </xdr:twoCellAnchor>
  <xdr:twoCellAnchor>
    <xdr:from>
      <xdr:col>9</xdr:col>
      <xdr:colOff>466725</xdr:colOff>
      <xdr:row>21</xdr:row>
      <xdr:rowOff>28575</xdr:rowOff>
    </xdr:from>
    <xdr:to>
      <xdr:col>13</xdr:col>
      <xdr:colOff>361950</xdr:colOff>
      <xdr:row>22</xdr:row>
      <xdr:rowOff>76200</xdr:rowOff>
    </xdr:to>
    <xdr:sp macro="Clear_All_Worksheet_Data_Click" textlink="">
      <xdr:nvSpPr>
        <xdr:cNvPr id="5" name="ClearAllWorksheetButton">
          <a:extLst>
            <a:ext uri="{FF2B5EF4-FFF2-40B4-BE49-F238E27FC236}">
              <a16:creationId xmlns:a16="http://schemas.microsoft.com/office/drawing/2014/main" id="{0C764A35-07C7-4CE6-92D6-AB8C85E4979C}"/>
            </a:ext>
          </a:extLst>
        </xdr:cNvPr>
        <xdr:cNvSpPr/>
      </xdr:nvSpPr>
      <xdr:spPr>
        <a:xfrm>
          <a:off x="5730875" y="4749800"/>
          <a:ext cx="2413000" cy="250825"/>
        </a:xfrm>
        <a:prstGeom prst="rect">
          <a:avLst/>
        </a:prstGeom>
        <a:solidFill>
          <a:srgbClr val="F1810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Clear All Worksheet Data</a:t>
          </a:r>
        </a:p>
      </xdr:txBody>
    </xdr:sp>
    <xdr:clientData/>
  </xdr:twoCellAnchor>
  <xdr:twoCellAnchor>
    <xdr:from>
      <xdr:col>3</xdr:col>
      <xdr:colOff>57150</xdr:colOff>
      <xdr:row>21</xdr:row>
      <xdr:rowOff>28575</xdr:rowOff>
    </xdr:from>
    <xdr:to>
      <xdr:col>5</xdr:col>
      <xdr:colOff>323850</xdr:colOff>
      <xdr:row>22</xdr:row>
      <xdr:rowOff>76200</xdr:rowOff>
    </xdr:to>
    <xdr:sp macro="Validate_Workbook_Click" textlink="">
      <xdr:nvSpPr>
        <xdr:cNvPr id="6" name="ValidateWorkbookButton">
          <a:extLst>
            <a:ext uri="{FF2B5EF4-FFF2-40B4-BE49-F238E27FC236}">
              <a16:creationId xmlns:a16="http://schemas.microsoft.com/office/drawing/2014/main" id="{3FF8E9FF-F9FA-448F-85A2-04414EB4ABD7}"/>
            </a:ext>
          </a:extLst>
        </xdr:cNvPr>
        <xdr:cNvSpPr>
          <a:spLocks/>
        </xdr:cNvSpPr>
      </xdr:nvSpPr>
      <xdr:spPr>
        <a:xfrm>
          <a:off x="685800" y="4749800"/>
          <a:ext cx="2390775" cy="250825"/>
        </a:xfrm>
        <a:prstGeom prst="rect">
          <a:avLst/>
        </a:prstGeom>
        <a:solidFill>
          <a:srgbClr val="9CC813"/>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HK" sz="1000">
              <a:latin typeface="Segoe UI" panose="020B0502040204020203" pitchFamily="34" charset="0"/>
              <a:cs typeface="Segoe UI" panose="020B0502040204020203" pitchFamily="34" charset="0"/>
            </a:rPr>
            <a:t>Validate</a:t>
          </a:r>
          <a:r>
            <a:rPr lang="en-HK" sz="1000" baseline="0">
              <a:latin typeface="Segoe UI" panose="020B0502040204020203" pitchFamily="34" charset="0"/>
              <a:cs typeface="Segoe UI" panose="020B0502040204020203" pitchFamily="34" charset="0"/>
            </a:rPr>
            <a:t> Workbook</a:t>
          </a:r>
          <a:endParaRPr lang="en-HK" sz="1000">
            <a:latin typeface="Segoe UI" panose="020B0502040204020203" pitchFamily="34" charset="0"/>
            <a:cs typeface="Segoe UI" panose="020B0502040204020203" pitchFamily="34" charset="0"/>
          </a:endParaRPr>
        </a:p>
      </xdr:txBody>
    </xdr:sp>
    <xdr:clientData/>
  </xdr:twoCellAnchor>
  <xdr:twoCellAnchor>
    <xdr:from>
      <xdr:col>4</xdr:col>
      <xdr:colOff>1457325</xdr:colOff>
      <xdr:row>23</xdr:row>
      <xdr:rowOff>152400</xdr:rowOff>
    </xdr:from>
    <xdr:to>
      <xdr:col>10</xdr:col>
      <xdr:colOff>534193</xdr:colOff>
      <xdr:row>28</xdr:row>
      <xdr:rowOff>142875</xdr:rowOff>
    </xdr:to>
    <xdr:sp macro="" textlink="">
      <xdr:nvSpPr>
        <xdr:cNvPr id="7" name="TextBox 6">
          <a:extLst>
            <a:ext uri="{FF2B5EF4-FFF2-40B4-BE49-F238E27FC236}">
              <a16:creationId xmlns:a16="http://schemas.microsoft.com/office/drawing/2014/main" id="{0D38F31D-9248-42A5-A343-DA0DD4101A49}"/>
            </a:ext>
          </a:extLst>
        </xdr:cNvPr>
        <xdr:cNvSpPr txBox="1"/>
      </xdr:nvSpPr>
      <xdr:spPr>
        <a:xfrm>
          <a:off x="2711450" y="5257800"/>
          <a:ext cx="3718718" cy="892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000" b="1">
              <a:solidFill>
                <a:srgbClr val="002060"/>
              </a:solidFill>
              <a:latin typeface="Arial" panose="020B0604020202020204" pitchFamily="34" charset="0"/>
              <a:ea typeface="+mn-ea"/>
              <a:cs typeface="Arial" panose="020B0604020202020204" pitchFamily="34" charset="0"/>
            </a:rPr>
            <a:t>Please note that due to the expected significant number of cells in this workbook, it typically takes approximately 15 to 30 minutes to execute workbook validation / generate the submittable version. We appreciate your understanding.</a:t>
          </a:r>
        </a:p>
        <a:p>
          <a:pPr marL="0" indent="0"/>
          <a:endParaRPr lang="en-US" sz="1000" b="1">
            <a:solidFill>
              <a:srgbClr val="002060"/>
            </a:solidFill>
            <a:latin typeface="Arial" panose="020B0604020202020204" pitchFamily="34" charset="0"/>
            <a:ea typeface="+mn-ea"/>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127000</xdr:colOff>
      <xdr:row>29</xdr:row>
      <xdr:rowOff>79375</xdr:rowOff>
    </xdr:from>
    <xdr:to>
      <xdr:col>2</xdr:col>
      <xdr:colOff>0</xdr:colOff>
      <xdr:row>29</xdr:row>
      <xdr:rowOff>396875</xdr:rowOff>
    </xdr:to>
    <xdr:sp macro="FA6_addrow0" textlink="">
      <xdr:nvSpPr>
        <xdr:cNvPr id="2" name="FA6_addrow0">
          <a:extLst>
            <a:ext uri="{FF2B5EF4-FFF2-40B4-BE49-F238E27FC236}">
              <a16:creationId xmlns:a16="http://schemas.microsoft.com/office/drawing/2014/main" id="{141C7690-C122-40CF-AD54-9CAD768EFA93}"/>
            </a:ext>
          </a:extLst>
        </xdr:cNvPr>
        <xdr:cNvSpPr/>
      </xdr:nvSpPr>
      <xdr:spPr>
        <a:xfrm>
          <a:off x="123825" y="5026025"/>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Add Row</a:t>
          </a:r>
        </a:p>
      </xdr:txBody>
    </xdr:sp>
    <xdr:clientData/>
  </xdr:twoCellAnchor>
  <xdr:twoCellAnchor editAs="oneCell">
    <xdr:from>
      <xdr:col>3</xdr:col>
      <xdr:colOff>127000</xdr:colOff>
      <xdr:row>29</xdr:row>
      <xdr:rowOff>79375</xdr:rowOff>
    </xdr:from>
    <xdr:to>
      <xdr:col>4</xdr:col>
      <xdr:colOff>0</xdr:colOff>
      <xdr:row>29</xdr:row>
      <xdr:rowOff>396875</xdr:rowOff>
    </xdr:to>
    <xdr:sp macro="FA6_deleterow0" textlink="">
      <xdr:nvSpPr>
        <xdr:cNvPr id="3" name="FA6_deleterow0">
          <a:extLst>
            <a:ext uri="{FF2B5EF4-FFF2-40B4-BE49-F238E27FC236}">
              <a16:creationId xmlns:a16="http://schemas.microsoft.com/office/drawing/2014/main" id="{94AB32EB-ACF0-4593-9F3C-EEE8191BEA66}"/>
            </a:ext>
          </a:extLst>
        </xdr:cNvPr>
        <xdr:cNvSpPr/>
      </xdr:nvSpPr>
      <xdr:spPr>
        <a:xfrm>
          <a:off x="4467225" y="5026025"/>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Delete Row</a:t>
          </a:r>
        </a:p>
      </xdr:txBody>
    </xdr:sp>
    <xdr:clientData/>
  </xdr:twoCellAnchor>
  <xdr:twoCellAnchor editAs="oneCell">
    <xdr:from>
      <xdr:col>4</xdr:col>
      <xdr:colOff>123825</xdr:colOff>
      <xdr:row>1</xdr:row>
      <xdr:rowOff>158750</xdr:rowOff>
    </xdr:from>
    <xdr:to>
      <xdr:col>5</xdr:col>
      <xdr:colOff>0</xdr:colOff>
      <xdr:row>3</xdr:row>
      <xdr:rowOff>57150</xdr:rowOff>
    </xdr:to>
    <xdr:sp macro="Clear_Data" textlink="">
      <xdr:nvSpPr>
        <xdr:cNvPr id="4" name="FA6_CW">
          <a:extLst>
            <a:ext uri="{FF2B5EF4-FFF2-40B4-BE49-F238E27FC236}">
              <a16:creationId xmlns:a16="http://schemas.microsoft.com/office/drawing/2014/main" id="{94D6BA57-F814-474D-B57E-F6393B0FC21F}"/>
            </a:ext>
          </a:extLst>
        </xdr:cNvPr>
        <xdr:cNvSpPr/>
      </xdr:nvSpPr>
      <xdr:spPr>
        <a:xfrm>
          <a:off x="6245225" y="32385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127000</xdr:colOff>
      <xdr:row>24</xdr:row>
      <xdr:rowOff>95250</xdr:rowOff>
    </xdr:from>
    <xdr:to>
      <xdr:col>1</xdr:col>
      <xdr:colOff>1778000</xdr:colOff>
      <xdr:row>24</xdr:row>
      <xdr:rowOff>406400</xdr:rowOff>
    </xdr:to>
    <xdr:sp macro="FA6A_addrow0" textlink="">
      <xdr:nvSpPr>
        <xdr:cNvPr id="2" name="FA6A_addrow0">
          <a:extLst>
            <a:ext uri="{FF2B5EF4-FFF2-40B4-BE49-F238E27FC236}">
              <a16:creationId xmlns:a16="http://schemas.microsoft.com/office/drawing/2014/main" id="{EE9E5120-3C70-4AB3-A9FC-234F5A082D9C}"/>
            </a:ext>
          </a:extLst>
        </xdr:cNvPr>
        <xdr:cNvSpPr/>
      </xdr:nvSpPr>
      <xdr:spPr>
        <a:xfrm>
          <a:off x="123825" y="443865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Add Row</a:t>
          </a:r>
        </a:p>
      </xdr:txBody>
    </xdr:sp>
    <xdr:clientData/>
  </xdr:twoCellAnchor>
  <xdr:twoCellAnchor editAs="oneCell">
    <xdr:from>
      <xdr:col>3</xdr:col>
      <xdr:colOff>120650</xdr:colOff>
      <xdr:row>24</xdr:row>
      <xdr:rowOff>95250</xdr:rowOff>
    </xdr:from>
    <xdr:to>
      <xdr:col>4</xdr:col>
      <xdr:colOff>0</xdr:colOff>
      <xdr:row>24</xdr:row>
      <xdr:rowOff>406400</xdr:rowOff>
    </xdr:to>
    <xdr:sp macro="FA6A_deleterow0" textlink="">
      <xdr:nvSpPr>
        <xdr:cNvPr id="3" name="FA6A_deleterow0">
          <a:extLst>
            <a:ext uri="{FF2B5EF4-FFF2-40B4-BE49-F238E27FC236}">
              <a16:creationId xmlns:a16="http://schemas.microsoft.com/office/drawing/2014/main" id="{9DD1532C-84E3-43C3-A21F-759EFE6863A2}"/>
            </a:ext>
          </a:extLst>
        </xdr:cNvPr>
        <xdr:cNvSpPr/>
      </xdr:nvSpPr>
      <xdr:spPr>
        <a:xfrm>
          <a:off x="5419725" y="4438650"/>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Delete Row</a:t>
          </a:r>
        </a:p>
      </xdr:txBody>
    </xdr:sp>
    <xdr:clientData/>
  </xdr:twoCellAnchor>
  <xdr:twoCellAnchor editAs="oneCell">
    <xdr:from>
      <xdr:col>4</xdr:col>
      <xdr:colOff>117475</xdr:colOff>
      <xdr:row>1</xdr:row>
      <xdr:rowOff>158750</xdr:rowOff>
    </xdr:from>
    <xdr:to>
      <xdr:col>4</xdr:col>
      <xdr:colOff>1692275</xdr:colOff>
      <xdr:row>3</xdr:row>
      <xdr:rowOff>57150</xdr:rowOff>
    </xdr:to>
    <xdr:sp macro="Clear_Data" textlink="">
      <xdr:nvSpPr>
        <xdr:cNvPr id="4" name="FA6A_CW">
          <a:extLst>
            <a:ext uri="{FF2B5EF4-FFF2-40B4-BE49-F238E27FC236}">
              <a16:creationId xmlns:a16="http://schemas.microsoft.com/office/drawing/2014/main" id="{E3FD0059-9B44-49A9-A5ED-AE1F3F7B41DD}"/>
            </a:ext>
          </a:extLst>
        </xdr:cNvPr>
        <xdr:cNvSpPr/>
      </xdr:nvSpPr>
      <xdr:spPr>
        <a:xfrm>
          <a:off x="7197725" y="323850"/>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4</xdr:col>
      <xdr:colOff>114300</xdr:colOff>
      <xdr:row>1</xdr:row>
      <xdr:rowOff>158750</xdr:rowOff>
    </xdr:from>
    <xdr:to>
      <xdr:col>5</xdr:col>
      <xdr:colOff>409575</xdr:colOff>
      <xdr:row>3</xdr:row>
      <xdr:rowOff>57150</xdr:rowOff>
    </xdr:to>
    <xdr:sp macro="Clear_Data" textlink="">
      <xdr:nvSpPr>
        <xdr:cNvPr id="2" name="FLT11_CW">
          <a:extLst>
            <a:ext uri="{FF2B5EF4-FFF2-40B4-BE49-F238E27FC236}">
              <a16:creationId xmlns:a16="http://schemas.microsoft.com/office/drawing/2014/main" id="{A5D6A008-100C-4600-A45B-4E30AE66CD3B}"/>
            </a:ext>
          </a:extLst>
        </xdr:cNvPr>
        <xdr:cNvSpPr/>
      </xdr:nvSpPr>
      <xdr:spPr>
        <a:xfrm>
          <a:off x="7067550" y="323850"/>
          <a:ext cx="165417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4</xdr:col>
      <xdr:colOff>114300</xdr:colOff>
      <xdr:row>1</xdr:row>
      <xdr:rowOff>158750</xdr:rowOff>
    </xdr:from>
    <xdr:to>
      <xdr:col>6</xdr:col>
      <xdr:colOff>161925</xdr:colOff>
      <xdr:row>3</xdr:row>
      <xdr:rowOff>57150</xdr:rowOff>
    </xdr:to>
    <xdr:sp macro="Clear_Data" textlink="">
      <xdr:nvSpPr>
        <xdr:cNvPr id="2" name="FLT12_CW">
          <a:extLst>
            <a:ext uri="{FF2B5EF4-FFF2-40B4-BE49-F238E27FC236}">
              <a16:creationId xmlns:a16="http://schemas.microsoft.com/office/drawing/2014/main" id="{69C3ED8B-85FF-4992-B1B9-559A1C937B3E}"/>
            </a:ext>
          </a:extLst>
        </xdr:cNvPr>
        <xdr:cNvSpPr/>
      </xdr:nvSpPr>
      <xdr:spPr>
        <a:xfrm>
          <a:off x="7067550" y="323850"/>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127000</xdr:colOff>
      <xdr:row>25</xdr:row>
      <xdr:rowOff>34925</xdr:rowOff>
    </xdr:from>
    <xdr:to>
      <xdr:col>1</xdr:col>
      <xdr:colOff>1781175</xdr:colOff>
      <xdr:row>25</xdr:row>
      <xdr:rowOff>349250</xdr:rowOff>
    </xdr:to>
    <xdr:sp macro="FLT3_addrow0" textlink="">
      <xdr:nvSpPr>
        <xdr:cNvPr id="2" name="FLT3_addrow0">
          <a:extLst>
            <a:ext uri="{FF2B5EF4-FFF2-40B4-BE49-F238E27FC236}">
              <a16:creationId xmlns:a16="http://schemas.microsoft.com/office/drawing/2014/main" id="{04BADD78-33DE-4FBA-AD87-8003CC6EA26F}"/>
            </a:ext>
          </a:extLst>
        </xdr:cNvPr>
        <xdr:cNvSpPr/>
      </xdr:nvSpPr>
      <xdr:spPr>
        <a:xfrm>
          <a:off x="123825" y="505460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Add Row</a:t>
          </a:r>
        </a:p>
      </xdr:txBody>
    </xdr:sp>
    <xdr:clientData/>
  </xdr:twoCellAnchor>
  <xdr:twoCellAnchor editAs="oneCell">
    <xdr:from>
      <xdr:col>3</xdr:col>
      <xdr:colOff>127000</xdr:colOff>
      <xdr:row>25</xdr:row>
      <xdr:rowOff>34925</xdr:rowOff>
    </xdr:from>
    <xdr:to>
      <xdr:col>4</xdr:col>
      <xdr:colOff>415925</xdr:colOff>
      <xdr:row>25</xdr:row>
      <xdr:rowOff>349250</xdr:rowOff>
    </xdr:to>
    <xdr:sp macro="FLT3_deleterow0" textlink="">
      <xdr:nvSpPr>
        <xdr:cNvPr id="3" name="FLT3_deleterow0">
          <a:extLst>
            <a:ext uri="{FF2B5EF4-FFF2-40B4-BE49-F238E27FC236}">
              <a16:creationId xmlns:a16="http://schemas.microsoft.com/office/drawing/2014/main" id="{F17BCA32-B73A-4942-A05E-061EF2AE8414}"/>
            </a:ext>
          </a:extLst>
        </xdr:cNvPr>
        <xdr:cNvSpPr/>
      </xdr:nvSpPr>
      <xdr:spPr>
        <a:xfrm>
          <a:off x="4657725" y="5054600"/>
          <a:ext cx="165417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Delete Row</a:t>
          </a:r>
        </a:p>
      </xdr:txBody>
    </xdr:sp>
    <xdr:clientData/>
  </xdr:twoCellAnchor>
  <xdr:twoCellAnchor editAs="oneCell">
    <xdr:from>
      <xdr:col>4</xdr:col>
      <xdr:colOff>123825</xdr:colOff>
      <xdr:row>1</xdr:row>
      <xdr:rowOff>158750</xdr:rowOff>
    </xdr:from>
    <xdr:to>
      <xdr:col>5</xdr:col>
      <xdr:colOff>409575</xdr:colOff>
      <xdr:row>3</xdr:row>
      <xdr:rowOff>57150</xdr:rowOff>
    </xdr:to>
    <xdr:sp macro="Clear_Data" textlink="">
      <xdr:nvSpPr>
        <xdr:cNvPr id="4" name="FLT3_CW">
          <a:extLst>
            <a:ext uri="{FF2B5EF4-FFF2-40B4-BE49-F238E27FC236}">
              <a16:creationId xmlns:a16="http://schemas.microsoft.com/office/drawing/2014/main" id="{167D38F7-C498-4602-85FC-A263F40E8DA0}"/>
            </a:ext>
          </a:extLst>
        </xdr:cNvPr>
        <xdr:cNvSpPr/>
      </xdr:nvSpPr>
      <xdr:spPr>
        <a:xfrm>
          <a:off x="6016625" y="323850"/>
          <a:ext cx="165100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123825</xdr:colOff>
      <xdr:row>1</xdr:row>
      <xdr:rowOff>127000</xdr:rowOff>
    </xdr:from>
    <xdr:to>
      <xdr:col>6</xdr:col>
      <xdr:colOff>390525</xdr:colOff>
      <xdr:row>3</xdr:row>
      <xdr:rowOff>63500</xdr:rowOff>
    </xdr:to>
    <xdr:sp macro="Clear_Data" textlink="">
      <xdr:nvSpPr>
        <xdr:cNvPr id="2" name="FLT4_CW">
          <a:extLst>
            <a:ext uri="{FF2B5EF4-FFF2-40B4-BE49-F238E27FC236}">
              <a16:creationId xmlns:a16="http://schemas.microsoft.com/office/drawing/2014/main" id="{BD414EC7-F7FC-44F4-BE9D-813A9BD65D7C}"/>
            </a:ext>
          </a:extLst>
        </xdr:cNvPr>
        <xdr:cNvSpPr/>
      </xdr:nvSpPr>
      <xdr:spPr>
        <a:xfrm>
          <a:off x="5178425" y="3143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4</xdr:col>
      <xdr:colOff>123825</xdr:colOff>
      <xdr:row>1</xdr:row>
      <xdr:rowOff>127000</xdr:rowOff>
    </xdr:from>
    <xdr:to>
      <xdr:col>5</xdr:col>
      <xdr:colOff>615950</xdr:colOff>
      <xdr:row>3</xdr:row>
      <xdr:rowOff>63500</xdr:rowOff>
    </xdr:to>
    <xdr:sp macro="Clear_Data" textlink="">
      <xdr:nvSpPr>
        <xdr:cNvPr id="2" name="FLT5_CW">
          <a:extLst>
            <a:ext uri="{FF2B5EF4-FFF2-40B4-BE49-F238E27FC236}">
              <a16:creationId xmlns:a16="http://schemas.microsoft.com/office/drawing/2014/main" id="{0B70DA14-3249-48E3-BC27-1EC7716D6294}"/>
            </a:ext>
          </a:extLst>
        </xdr:cNvPr>
        <xdr:cNvSpPr/>
      </xdr:nvSpPr>
      <xdr:spPr>
        <a:xfrm>
          <a:off x="5178425" y="314325"/>
          <a:ext cx="165100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4</xdr:col>
      <xdr:colOff>123825</xdr:colOff>
      <xdr:row>1</xdr:row>
      <xdr:rowOff>127000</xdr:rowOff>
    </xdr:from>
    <xdr:to>
      <xdr:col>6</xdr:col>
      <xdr:colOff>387350</xdr:colOff>
      <xdr:row>3</xdr:row>
      <xdr:rowOff>66675</xdr:rowOff>
    </xdr:to>
    <xdr:sp macro="Clear_Data" textlink="">
      <xdr:nvSpPr>
        <xdr:cNvPr id="2" name="FLT5A_CW">
          <a:extLst>
            <a:ext uri="{FF2B5EF4-FFF2-40B4-BE49-F238E27FC236}">
              <a16:creationId xmlns:a16="http://schemas.microsoft.com/office/drawing/2014/main" id="{89906E82-2F79-4118-8B94-E838D4A2074C}"/>
            </a:ext>
          </a:extLst>
        </xdr:cNvPr>
        <xdr:cNvSpPr/>
      </xdr:nvSpPr>
      <xdr:spPr>
        <a:xfrm>
          <a:off x="5178425" y="3143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18.xml><?xml version="1.0" encoding="utf-8"?>
<xdr:wsDr xmlns:xdr="http://schemas.openxmlformats.org/drawingml/2006/spreadsheetDrawing" xmlns:a="http://schemas.openxmlformats.org/drawingml/2006/main">
  <xdr:twoCellAnchor editAs="oneCell">
    <xdr:from>
      <xdr:col>4</xdr:col>
      <xdr:colOff>123825</xdr:colOff>
      <xdr:row>1</xdr:row>
      <xdr:rowOff>127000</xdr:rowOff>
    </xdr:from>
    <xdr:to>
      <xdr:col>6</xdr:col>
      <xdr:colOff>387350</xdr:colOff>
      <xdr:row>3</xdr:row>
      <xdr:rowOff>66675</xdr:rowOff>
    </xdr:to>
    <xdr:sp macro="Clear_Data" textlink="">
      <xdr:nvSpPr>
        <xdr:cNvPr id="2" name="FLT5B_CW">
          <a:extLst>
            <a:ext uri="{FF2B5EF4-FFF2-40B4-BE49-F238E27FC236}">
              <a16:creationId xmlns:a16="http://schemas.microsoft.com/office/drawing/2014/main" id="{1035D31B-749D-40B0-A890-A4EF539B4AF3}"/>
            </a:ext>
          </a:extLst>
        </xdr:cNvPr>
        <xdr:cNvSpPr/>
      </xdr:nvSpPr>
      <xdr:spPr>
        <a:xfrm>
          <a:off x="5178425" y="3143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123825</xdr:colOff>
      <xdr:row>1</xdr:row>
      <xdr:rowOff>127000</xdr:rowOff>
    </xdr:from>
    <xdr:to>
      <xdr:col>6</xdr:col>
      <xdr:colOff>390525</xdr:colOff>
      <xdr:row>3</xdr:row>
      <xdr:rowOff>63500</xdr:rowOff>
    </xdr:to>
    <xdr:sp macro="Clear_Data" textlink="">
      <xdr:nvSpPr>
        <xdr:cNvPr id="2" name="FG1_CW">
          <a:extLst>
            <a:ext uri="{FF2B5EF4-FFF2-40B4-BE49-F238E27FC236}">
              <a16:creationId xmlns:a16="http://schemas.microsoft.com/office/drawing/2014/main" id="{3AF255F4-C688-4E3B-8DBE-D45168430B88}"/>
            </a:ext>
          </a:extLst>
        </xdr:cNvPr>
        <xdr:cNvSpPr/>
      </xdr:nvSpPr>
      <xdr:spPr>
        <a:xfrm>
          <a:off x="5178425" y="3143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117475</xdr:colOff>
      <xdr:row>1</xdr:row>
      <xdr:rowOff>158750</xdr:rowOff>
    </xdr:from>
    <xdr:to>
      <xdr:col>4</xdr:col>
      <xdr:colOff>1692275</xdr:colOff>
      <xdr:row>3</xdr:row>
      <xdr:rowOff>57150</xdr:rowOff>
    </xdr:to>
    <xdr:sp macro="Clear_Data" textlink="">
      <xdr:nvSpPr>
        <xdr:cNvPr id="2" name="F1_CW">
          <a:extLst>
            <a:ext uri="{FF2B5EF4-FFF2-40B4-BE49-F238E27FC236}">
              <a16:creationId xmlns:a16="http://schemas.microsoft.com/office/drawing/2014/main" id="{F29EAD31-A0AB-4BE1-B28A-6075517B7C77}"/>
            </a:ext>
          </a:extLst>
        </xdr:cNvPr>
        <xdr:cNvSpPr/>
      </xdr:nvSpPr>
      <xdr:spPr>
        <a:xfrm>
          <a:off x="8988425" y="323850"/>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123825</xdr:colOff>
      <xdr:row>1</xdr:row>
      <xdr:rowOff>127000</xdr:rowOff>
    </xdr:from>
    <xdr:to>
      <xdr:col>6</xdr:col>
      <xdr:colOff>390525</xdr:colOff>
      <xdr:row>3</xdr:row>
      <xdr:rowOff>63500</xdr:rowOff>
    </xdr:to>
    <xdr:sp macro="Clear_Data" textlink="">
      <xdr:nvSpPr>
        <xdr:cNvPr id="2" name="FG2_CW">
          <a:extLst>
            <a:ext uri="{FF2B5EF4-FFF2-40B4-BE49-F238E27FC236}">
              <a16:creationId xmlns:a16="http://schemas.microsoft.com/office/drawing/2014/main" id="{001AD996-34B1-4828-9CBF-413D044CD715}"/>
            </a:ext>
          </a:extLst>
        </xdr:cNvPr>
        <xdr:cNvSpPr/>
      </xdr:nvSpPr>
      <xdr:spPr>
        <a:xfrm>
          <a:off x="5178425" y="3143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123825</xdr:colOff>
      <xdr:row>1</xdr:row>
      <xdr:rowOff>127000</xdr:rowOff>
    </xdr:from>
    <xdr:to>
      <xdr:col>6</xdr:col>
      <xdr:colOff>387350</xdr:colOff>
      <xdr:row>3</xdr:row>
      <xdr:rowOff>66675</xdr:rowOff>
    </xdr:to>
    <xdr:sp macro="Clear_Data" textlink="">
      <xdr:nvSpPr>
        <xdr:cNvPr id="2" name="FG2A_CW">
          <a:extLst>
            <a:ext uri="{FF2B5EF4-FFF2-40B4-BE49-F238E27FC236}">
              <a16:creationId xmlns:a16="http://schemas.microsoft.com/office/drawing/2014/main" id="{D339C683-9D44-4508-9F67-D855B0977DB5}"/>
            </a:ext>
          </a:extLst>
        </xdr:cNvPr>
        <xdr:cNvSpPr/>
      </xdr:nvSpPr>
      <xdr:spPr>
        <a:xfrm>
          <a:off x="5178425" y="3143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123825</xdr:colOff>
      <xdr:row>1</xdr:row>
      <xdr:rowOff>127000</xdr:rowOff>
    </xdr:from>
    <xdr:to>
      <xdr:col>6</xdr:col>
      <xdr:colOff>387350</xdr:colOff>
      <xdr:row>3</xdr:row>
      <xdr:rowOff>66675</xdr:rowOff>
    </xdr:to>
    <xdr:sp macro="Clear_Data" textlink="">
      <xdr:nvSpPr>
        <xdr:cNvPr id="2" name="FG2B_CW">
          <a:extLst>
            <a:ext uri="{FF2B5EF4-FFF2-40B4-BE49-F238E27FC236}">
              <a16:creationId xmlns:a16="http://schemas.microsoft.com/office/drawing/2014/main" id="{C04FFC4E-82BF-4F33-AF0F-24CA55309D35}"/>
            </a:ext>
          </a:extLst>
        </xdr:cNvPr>
        <xdr:cNvSpPr/>
      </xdr:nvSpPr>
      <xdr:spPr>
        <a:xfrm>
          <a:off x="5178425" y="314325"/>
          <a:ext cx="1657350"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123825</xdr:colOff>
      <xdr:row>1</xdr:row>
      <xdr:rowOff>158750</xdr:rowOff>
    </xdr:from>
    <xdr:to>
      <xdr:col>5</xdr:col>
      <xdr:colOff>349250</xdr:colOff>
      <xdr:row>3</xdr:row>
      <xdr:rowOff>57150</xdr:rowOff>
    </xdr:to>
    <xdr:sp macro="Clear_Data" textlink="">
      <xdr:nvSpPr>
        <xdr:cNvPr id="2" name="CA1Q_CW">
          <a:extLst>
            <a:ext uri="{FF2B5EF4-FFF2-40B4-BE49-F238E27FC236}">
              <a16:creationId xmlns:a16="http://schemas.microsoft.com/office/drawing/2014/main" id="{27DC0964-C012-4824-90C6-38D5ACB0307E}"/>
            </a:ext>
          </a:extLst>
        </xdr:cNvPr>
        <xdr:cNvSpPr/>
      </xdr:nvSpPr>
      <xdr:spPr>
        <a:xfrm>
          <a:off x="8112125" y="32385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25400</xdr:colOff>
      <xdr:row>1</xdr:row>
      <xdr:rowOff>158750</xdr:rowOff>
    </xdr:from>
    <xdr:to>
      <xdr:col>6</xdr:col>
      <xdr:colOff>247650</xdr:colOff>
      <xdr:row>3</xdr:row>
      <xdr:rowOff>57150</xdr:rowOff>
    </xdr:to>
    <xdr:sp macro="Clear_Data" textlink="">
      <xdr:nvSpPr>
        <xdr:cNvPr id="2" name="CA1A_CW">
          <a:extLst>
            <a:ext uri="{FF2B5EF4-FFF2-40B4-BE49-F238E27FC236}">
              <a16:creationId xmlns:a16="http://schemas.microsoft.com/office/drawing/2014/main" id="{237CF878-55E7-42EE-8442-D23987DB3CA6}"/>
            </a:ext>
          </a:extLst>
        </xdr:cNvPr>
        <xdr:cNvSpPr/>
      </xdr:nvSpPr>
      <xdr:spPr>
        <a:xfrm>
          <a:off x="8277225" y="323850"/>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120650</xdr:colOff>
      <xdr:row>1</xdr:row>
      <xdr:rowOff>158750</xdr:rowOff>
    </xdr:from>
    <xdr:to>
      <xdr:col>4</xdr:col>
      <xdr:colOff>1771650</xdr:colOff>
      <xdr:row>3</xdr:row>
      <xdr:rowOff>57150</xdr:rowOff>
    </xdr:to>
    <xdr:sp macro="Clear_Data" textlink="">
      <xdr:nvSpPr>
        <xdr:cNvPr id="2" name="CAR1_CW">
          <a:extLst>
            <a:ext uri="{FF2B5EF4-FFF2-40B4-BE49-F238E27FC236}">
              <a16:creationId xmlns:a16="http://schemas.microsoft.com/office/drawing/2014/main" id="{F1BEB533-58D8-4F95-82C6-24B287EC11D7}"/>
            </a:ext>
          </a:extLst>
        </xdr:cNvPr>
        <xdr:cNvSpPr/>
      </xdr:nvSpPr>
      <xdr:spPr>
        <a:xfrm>
          <a:off x="11382375" y="323850"/>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26.xml><?xml version="1.0" encoding="utf-8"?>
<xdr:wsDr xmlns:xdr="http://schemas.openxmlformats.org/drawingml/2006/spreadsheetDrawing" xmlns:a="http://schemas.openxmlformats.org/drawingml/2006/main">
  <xdr:twoCellAnchor editAs="oneCell">
    <xdr:from>
      <xdr:col>19</xdr:col>
      <xdr:colOff>168275</xdr:colOff>
      <xdr:row>6</xdr:row>
      <xdr:rowOff>104775</xdr:rowOff>
    </xdr:from>
    <xdr:to>
      <xdr:col>20</xdr:col>
      <xdr:colOff>0</xdr:colOff>
      <xdr:row>8</xdr:row>
      <xdr:rowOff>66675</xdr:rowOff>
    </xdr:to>
    <xdr:sp macro="CAR2_addcolumn0" textlink="">
      <xdr:nvSpPr>
        <xdr:cNvPr id="2" name="CAR2_addcolumn0">
          <a:extLst>
            <a:ext uri="{FF2B5EF4-FFF2-40B4-BE49-F238E27FC236}">
              <a16:creationId xmlns:a16="http://schemas.microsoft.com/office/drawing/2014/main" id="{28B2A27D-9EAB-4772-8D0D-DF4CFA07D29B}"/>
            </a:ext>
          </a:extLst>
        </xdr:cNvPr>
        <xdr:cNvSpPr/>
      </xdr:nvSpPr>
      <xdr:spPr>
        <a:xfrm>
          <a:off x="41649650" y="1149350"/>
          <a:ext cx="164782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Add Column</a:t>
          </a:r>
        </a:p>
      </xdr:txBody>
    </xdr:sp>
    <xdr:clientData/>
  </xdr:twoCellAnchor>
  <xdr:twoCellAnchor editAs="oneCell">
    <xdr:from>
      <xdr:col>19</xdr:col>
      <xdr:colOff>168275</xdr:colOff>
      <xdr:row>8</xdr:row>
      <xdr:rowOff>231775</xdr:rowOff>
    </xdr:from>
    <xdr:to>
      <xdr:col>20</xdr:col>
      <xdr:colOff>0</xdr:colOff>
      <xdr:row>10</xdr:row>
      <xdr:rowOff>53975</xdr:rowOff>
    </xdr:to>
    <xdr:sp macro="CAR2_deletecolumn0" textlink="">
      <xdr:nvSpPr>
        <xdr:cNvPr id="3" name="CAR2_deletecolumn0">
          <a:extLst>
            <a:ext uri="{FF2B5EF4-FFF2-40B4-BE49-F238E27FC236}">
              <a16:creationId xmlns:a16="http://schemas.microsoft.com/office/drawing/2014/main" id="{68A60595-8823-43BC-A3A8-3C7AEABA45D7}"/>
            </a:ext>
          </a:extLst>
        </xdr:cNvPr>
        <xdr:cNvSpPr/>
      </xdr:nvSpPr>
      <xdr:spPr>
        <a:xfrm>
          <a:off x="41649650" y="1644650"/>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Delete Column</a:t>
          </a:r>
        </a:p>
      </xdr:txBody>
    </xdr:sp>
    <xdr:clientData/>
  </xdr:twoCellAnchor>
  <xdr:twoCellAnchor editAs="oneCell">
    <xdr:from>
      <xdr:col>4</xdr:col>
      <xdr:colOff>120650</xdr:colOff>
      <xdr:row>1</xdr:row>
      <xdr:rowOff>104775</xdr:rowOff>
    </xdr:from>
    <xdr:to>
      <xdr:col>4</xdr:col>
      <xdr:colOff>1771650</xdr:colOff>
      <xdr:row>3</xdr:row>
      <xdr:rowOff>66675</xdr:rowOff>
    </xdr:to>
    <xdr:sp macro="Clear_Data" textlink="">
      <xdr:nvSpPr>
        <xdr:cNvPr id="4" name="CAR2_CW">
          <a:extLst>
            <a:ext uri="{FF2B5EF4-FFF2-40B4-BE49-F238E27FC236}">
              <a16:creationId xmlns:a16="http://schemas.microsoft.com/office/drawing/2014/main" id="{1C0BE85B-E27D-4380-98C3-A29E282896BF}"/>
            </a:ext>
          </a:extLst>
        </xdr:cNvPr>
        <xdr:cNvSpPr/>
      </xdr:nvSpPr>
      <xdr:spPr>
        <a:xfrm>
          <a:off x="9744075" y="282575"/>
          <a:ext cx="1647825" cy="3238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139700</xdr:colOff>
      <xdr:row>1</xdr:row>
      <xdr:rowOff>158750</xdr:rowOff>
    </xdr:from>
    <xdr:to>
      <xdr:col>5</xdr:col>
      <xdr:colOff>463550</xdr:colOff>
      <xdr:row>3</xdr:row>
      <xdr:rowOff>57150</xdr:rowOff>
    </xdr:to>
    <xdr:sp macro="Clear_Data" textlink="">
      <xdr:nvSpPr>
        <xdr:cNvPr id="2" name="CAP1Q_CW">
          <a:extLst>
            <a:ext uri="{FF2B5EF4-FFF2-40B4-BE49-F238E27FC236}">
              <a16:creationId xmlns:a16="http://schemas.microsoft.com/office/drawing/2014/main" id="{B175EB64-B278-4B35-9E9E-8B5DD7125BB6}"/>
            </a:ext>
          </a:extLst>
        </xdr:cNvPr>
        <xdr:cNvSpPr/>
      </xdr:nvSpPr>
      <xdr:spPr>
        <a:xfrm>
          <a:off x="8924925" y="323850"/>
          <a:ext cx="16446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117475</xdr:colOff>
      <xdr:row>1</xdr:row>
      <xdr:rowOff>158750</xdr:rowOff>
    </xdr:from>
    <xdr:to>
      <xdr:col>4</xdr:col>
      <xdr:colOff>1768475</xdr:colOff>
      <xdr:row>3</xdr:row>
      <xdr:rowOff>57150</xdr:rowOff>
    </xdr:to>
    <xdr:sp macro="Clear_Data" textlink="">
      <xdr:nvSpPr>
        <xdr:cNvPr id="2" name="F1A_CW">
          <a:extLst>
            <a:ext uri="{FF2B5EF4-FFF2-40B4-BE49-F238E27FC236}">
              <a16:creationId xmlns:a16="http://schemas.microsoft.com/office/drawing/2014/main" id="{485D3786-6A3C-4F41-90F4-A9DA2B6790EB}"/>
            </a:ext>
          </a:extLst>
        </xdr:cNvPr>
        <xdr:cNvSpPr/>
      </xdr:nvSpPr>
      <xdr:spPr>
        <a:xfrm>
          <a:off x="9407525" y="323850"/>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14</xdr:col>
      <xdr:colOff>158750</xdr:colOff>
      <xdr:row>7</xdr:row>
      <xdr:rowOff>225425</xdr:rowOff>
    </xdr:from>
    <xdr:to>
      <xdr:col>15</xdr:col>
      <xdr:colOff>0</xdr:colOff>
      <xdr:row>7</xdr:row>
      <xdr:rowOff>539750</xdr:rowOff>
    </xdr:to>
    <xdr:sp macro="F2_addcolumn0" textlink="">
      <xdr:nvSpPr>
        <xdr:cNvPr id="3" name="F2_addcolumn0">
          <a:extLst>
            <a:ext uri="{FF2B5EF4-FFF2-40B4-BE49-F238E27FC236}">
              <a16:creationId xmlns:a16="http://schemas.microsoft.com/office/drawing/2014/main" id="{0F45FE00-3E73-420D-9823-0BC4EB864812}"/>
            </a:ext>
          </a:extLst>
        </xdr:cNvPr>
        <xdr:cNvSpPr/>
      </xdr:nvSpPr>
      <xdr:spPr>
        <a:xfrm>
          <a:off x="21364575" y="1244600"/>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Add Column</a:t>
          </a:r>
        </a:p>
      </xdr:txBody>
    </xdr:sp>
    <xdr:clientData/>
  </xdr:twoCellAnchor>
  <xdr:twoCellAnchor editAs="oneCell">
    <xdr:from>
      <xdr:col>16</xdr:col>
      <xdr:colOff>158750</xdr:colOff>
      <xdr:row>7</xdr:row>
      <xdr:rowOff>225425</xdr:rowOff>
    </xdr:from>
    <xdr:to>
      <xdr:col>16</xdr:col>
      <xdr:colOff>1809750</xdr:colOff>
      <xdr:row>7</xdr:row>
      <xdr:rowOff>539750</xdr:rowOff>
    </xdr:to>
    <xdr:sp macro="F2_deletecolumn0" textlink="">
      <xdr:nvSpPr>
        <xdr:cNvPr id="4" name="F2_deletecolumn0">
          <a:extLst>
            <a:ext uri="{FF2B5EF4-FFF2-40B4-BE49-F238E27FC236}">
              <a16:creationId xmlns:a16="http://schemas.microsoft.com/office/drawing/2014/main" id="{976FFC37-BE6E-4D9A-B999-F6A9538E42AB}"/>
            </a:ext>
          </a:extLst>
        </xdr:cNvPr>
        <xdr:cNvSpPr/>
      </xdr:nvSpPr>
      <xdr:spPr>
        <a:xfrm>
          <a:off x="24450675" y="1244600"/>
          <a:ext cx="164782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Delete Column</a:t>
          </a:r>
        </a:p>
      </xdr:txBody>
    </xdr:sp>
    <xdr:clientData/>
  </xdr:twoCellAnchor>
  <xdr:twoCellAnchor editAs="oneCell">
    <xdr:from>
      <xdr:col>4</xdr:col>
      <xdr:colOff>127000</xdr:colOff>
      <xdr:row>2</xdr:row>
      <xdr:rowOff>158750</xdr:rowOff>
    </xdr:from>
    <xdr:to>
      <xdr:col>5</xdr:col>
      <xdr:colOff>282575</xdr:colOff>
      <xdr:row>5</xdr:row>
      <xdr:rowOff>57150</xdr:rowOff>
    </xdr:to>
    <xdr:sp macro="F2_clear_worksheet" textlink="">
      <xdr:nvSpPr>
        <xdr:cNvPr id="5" name="F2_clear_worksheet">
          <a:extLst>
            <a:ext uri="{FF2B5EF4-FFF2-40B4-BE49-F238E27FC236}">
              <a16:creationId xmlns:a16="http://schemas.microsoft.com/office/drawing/2014/main" id="{CCEA0567-5A0B-427F-891E-C6DFBF2D836C}"/>
            </a:ext>
          </a:extLst>
        </xdr:cNvPr>
        <xdr:cNvSpPr/>
      </xdr:nvSpPr>
      <xdr:spPr>
        <a:xfrm>
          <a:off x="6372225" y="533400"/>
          <a:ext cx="165417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127000</xdr:colOff>
      <xdr:row>1</xdr:row>
      <xdr:rowOff>158750</xdr:rowOff>
    </xdr:from>
    <xdr:to>
      <xdr:col>4</xdr:col>
      <xdr:colOff>1778000</xdr:colOff>
      <xdr:row>3</xdr:row>
      <xdr:rowOff>57150</xdr:rowOff>
    </xdr:to>
    <xdr:sp macro="Clear_Data" textlink="">
      <xdr:nvSpPr>
        <xdr:cNvPr id="2" name="FA1_CW">
          <a:extLst>
            <a:ext uri="{FF2B5EF4-FFF2-40B4-BE49-F238E27FC236}">
              <a16:creationId xmlns:a16="http://schemas.microsoft.com/office/drawing/2014/main" id="{307470B6-88F2-4149-B052-A7C44A607A52}"/>
            </a:ext>
          </a:extLst>
        </xdr:cNvPr>
        <xdr:cNvSpPr/>
      </xdr:nvSpPr>
      <xdr:spPr>
        <a:xfrm>
          <a:off x="8143875" y="32385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133350</xdr:colOff>
      <xdr:row>1</xdr:row>
      <xdr:rowOff>158750</xdr:rowOff>
    </xdr:from>
    <xdr:to>
      <xdr:col>5</xdr:col>
      <xdr:colOff>714375</xdr:colOff>
      <xdr:row>3</xdr:row>
      <xdr:rowOff>57150</xdr:rowOff>
    </xdr:to>
    <xdr:sp macro="Clear_Data" textlink="">
      <xdr:nvSpPr>
        <xdr:cNvPr id="2" name="FA2_CW">
          <a:extLst>
            <a:ext uri="{FF2B5EF4-FFF2-40B4-BE49-F238E27FC236}">
              <a16:creationId xmlns:a16="http://schemas.microsoft.com/office/drawing/2014/main" id="{CDAD6953-F3F6-4C57-83A4-795B42284A1A}"/>
            </a:ext>
          </a:extLst>
        </xdr:cNvPr>
        <xdr:cNvSpPr/>
      </xdr:nvSpPr>
      <xdr:spPr>
        <a:xfrm>
          <a:off x="6819900" y="323850"/>
          <a:ext cx="165417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133350</xdr:colOff>
      <xdr:row>1</xdr:row>
      <xdr:rowOff>158750</xdr:rowOff>
    </xdr:from>
    <xdr:to>
      <xdr:col>5</xdr:col>
      <xdr:colOff>711200</xdr:colOff>
      <xdr:row>3</xdr:row>
      <xdr:rowOff>57150</xdr:rowOff>
    </xdr:to>
    <xdr:sp macro="Clear_Data" textlink="">
      <xdr:nvSpPr>
        <xdr:cNvPr id="2" name="FA3_CW">
          <a:extLst>
            <a:ext uri="{FF2B5EF4-FFF2-40B4-BE49-F238E27FC236}">
              <a16:creationId xmlns:a16="http://schemas.microsoft.com/office/drawing/2014/main" id="{19D8112D-2322-4963-9AE9-B7BB2BBD8832}"/>
            </a:ext>
          </a:extLst>
        </xdr:cNvPr>
        <xdr:cNvSpPr/>
      </xdr:nvSpPr>
      <xdr:spPr>
        <a:xfrm>
          <a:off x="6248400" y="323850"/>
          <a:ext cx="1654175"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127000</xdr:colOff>
      <xdr:row>59</xdr:row>
      <xdr:rowOff>82550</xdr:rowOff>
    </xdr:from>
    <xdr:to>
      <xdr:col>2</xdr:col>
      <xdr:colOff>0</xdr:colOff>
      <xdr:row>60</xdr:row>
      <xdr:rowOff>234950</xdr:rowOff>
    </xdr:to>
    <xdr:sp macro="FA4_addrow0" textlink="">
      <xdr:nvSpPr>
        <xdr:cNvPr id="2" name="FA4_addrow0">
          <a:extLst>
            <a:ext uri="{FF2B5EF4-FFF2-40B4-BE49-F238E27FC236}">
              <a16:creationId xmlns:a16="http://schemas.microsoft.com/office/drawing/2014/main" id="{21D88D4B-0544-446F-AA5B-5F63D4A50077}"/>
            </a:ext>
          </a:extLst>
        </xdr:cNvPr>
        <xdr:cNvSpPr/>
      </xdr:nvSpPr>
      <xdr:spPr>
        <a:xfrm>
          <a:off x="123825" y="10277475"/>
          <a:ext cx="1657350" cy="3111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Add Row</a:t>
          </a:r>
        </a:p>
      </xdr:txBody>
    </xdr:sp>
    <xdr:clientData/>
  </xdr:twoCellAnchor>
  <xdr:twoCellAnchor editAs="oneCell">
    <xdr:from>
      <xdr:col>3</xdr:col>
      <xdr:colOff>127000</xdr:colOff>
      <xdr:row>59</xdr:row>
      <xdr:rowOff>82550</xdr:rowOff>
    </xdr:from>
    <xdr:to>
      <xdr:col>3</xdr:col>
      <xdr:colOff>1781175</xdr:colOff>
      <xdr:row>60</xdr:row>
      <xdr:rowOff>234950</xdr:rowOff>
    </xdr:to>
    <xdr:sp macro="FA4_deleterow0" textlink="">
      <xdr:nvSpPr>
        <xdr:cNvPr id="3" name="FA4_deleterow0">
          <a:extLst>
            <a:ext uri="{FF2B5EF4-FFF2-40B4-BE49-F238E27FC236}">
              <a16:creationId xmlns:a16="http://schemas.microsoft.com/office/drawing/2014/main" id="{0DFC7CCC-DDD5-49B4-98D8-7A345CA2CDF4}"/>
            </a:ext>
          </a:extLst>
        </xdr:cNvPr>
        <xdr:cNvSpPr/>
      </xdr:nvSpPr>
      <xdr:spPr>
        <a:xfrm>
          <a:off x="3457575" y="10277475"/>
          <a:ext cx="1657350" cy="31115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Delete Row</a:t>
          </a:r>
        </a:p>
      </xdr:txBody>
    </xdr:sp>
    <xdr:clientData/>
  </xdr:twoCellAnchor>
  <xdr:twoCellAnchor editAs="oneCell">
    <xdr:from>
      <xdr:col>1</xdr:col>
      <xdr:colOff>127000</xdr:colOff>
      <xdr:row>68</xdr:row>
      <xdr:rowOff>73025</xdr:rowOff>
    </xdr:from>
    <xdr:to>
      <xdr:col>2</xdr:col>
      <xdr:colOff>0</xdr:colOff>
      <xdr:row>69</xdr:row>
      <xdr:rowOff>228600</xdr:rowOff>
    </xdr:to>
    <xdr:sp macro="FA4_addrow1" textlink="">
      <xdr:nvSpPr>
        <xdr:cNvPr id="4" name="FA4_addrow1">
          <a:extLst>
            <a:ext uri="{FF2B5EF4-FFF2-40B4-BE49-F238E27FC236}">
              <a16:creationId xmlns:a16="http://schemas.microsoft.com/office/drawing/2014/main" id="{AC69DEA2-3C88-4608-AD0C-E48914102298}"/>
            </a:ext>
          </a:extLst>
        </xdr:cNvPr>
        <xdr:cNvSpPr/>
      </xdr:nvSpPr>
      <xdr:spPr>
        <a:xfrm>
          <a:off x="123825" y="13322300"/>
          <a:ext cx="165735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Add Row</a:t>
          </a:r>
        </a:p>
      </xdr:txBody>
    </xdr:sp>
    <xdr:clientData/>
  </xdr:twoCellAnchor>
  <xdr:twoCellAnchor editAs="oneCell">
    <xdr:from>
      <xdr:col>3</xdr:col>
      <xdr:colOff>127000</xdr:colOff>
      <xdr:row>68</xdr:row>
      <xdr:rowOff>73025</xdr:rowOff>
    </xdr:from>
    <xdr:to>
      <xdr:col>3</xdr:col>
      <xdr:colOff>1781175</xdr:colOff>
      <xdr:row>69</xdr:row>
      <xdr:rowOff>228600</xdr:rowOff>
    </xdr:to>
    <xdr:sp macro="FA4_deleterow1" textlink="">
      <xdr:nvSpPr>
        <xdr:cNvPr id="5" name="FA4_deleterow1">
          <a:extLst>
            <a:ext uri="{FF2B5EF4-FFF2-40B4-BE49-F238E27FC236}">
              <a16:creationId xmlns:a16="http://schemas.microsoft.com/office/drawing/2014/main" id="{69F365C3-4557-4DA6-8453-35DE69C64A07}"/>
            </a:ext>
          </a:extLst>
        </xdr:cNvPr>
        <xdr:cNvSpPr/>
      </xdr:nvSpPr>
      <xdr:spPr>
        <a:xfrm>
          <a:off x="3457575" y="13322300"/>
          <a:ext cx="1657350" cy="317500"/>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Delete Row</a:t>
          </a:r>
        </a:p>
      </xdr:txBody>
    </xdr:sp>
    <xdr:clientData/>
  </xdr:twoCellAnchor>
  <xdr:twoCellAnchor editAs="oneCell">
    <xdr:from>
      <xdr:col>4</xdr:col>
      <xdr:colOff>130175</xdr:colOff>
      <xdr:row>1</xdr:row>
      <xdr:rowOff>158750</xdr:rowOff>
    </xdr:from>
    <xdr:to>
      <xdr:col>5</xdr:col>
      <xdr:colOff>590550</xdr:colOff>
      <xdr:row>3</xdr:row>
      <xdr:rowOff>57150</xdr:rowOff>
    </xdr:to>
    <xdr:sp macro="Clear_Data" textlink="">
      <xdr:nvSpPr>
        <xdr:cNvPr id="6" name="FA4_CW">
          <a:extLst>
            <a:ext uri="{FF2B5EF4-FFF2-40B4-BE49-F238E27FC236}">
              <a16:creationId xmlns:a16="http://schemas.microsoft.com/office/drawing/2014/main" id="{6434E491-5282-44C7-85AD-379351C0D42F}"/>
            </a:ext>
          </a:extLst>
        </xdr:cNvPr>
        <xdr:cNvSpPr/>
      </xdr:nvSpPr>
      <xdr:spPr>
        <a:xfrm>
          <a:off x="5645150" y="323850"/>
          <a:ext cx="165100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127000</xdr:colOff>
      <xdr:row>1</xdr:row>
      <xdr:rowOff>158750</xdr:rowOff>
    </xdr:from>
    <xdr:to>
      <xdr:col>5</xdr:col>
      <xdr:colOff>771525</xdr:colOff>
      <xdr:row>3</xdr:row>
      <xdr:rowOff>57150</xdr:rowOff>
    </xdr:to>
    <xdr:sp macro="Clear_Data" textlink="">
      <xdr:nvSpPr>
        <xdr:cNvPr id="2" name="FA5_CW">
          <a:extLst>
            <a:ext uri="{FF2B5EF4-FFF2-40B4-BE49-F238E27FC236}">
              <a16:creationId xmlns:a16="http://schemas.microsoft.com/office/drawing/2014/main" id="{2A7E2EBA-5155-449F-B469-597984CD0CE4}"/>
            </a:ext>
          </a:extLst>
        </xdr:cNvPr>
        <xdr:cNvSpPr/>
      </xdr:nvSpPr>
      <xdr:spPr>
        <a:xfrm>
          <a:off x="5248275" y="323850"/>
          <a:ext cx="1657350" cy="314325"/>
        </a:xfrm>
        <a:prstGeom prst="rect">
          <a:avLst/>
        </a:prstGeom>
        <a:solidFill>
          <a:srgbClr val="3E535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lang="en-US" sz="1000">
              <a:latin typeface="Segoe UI" panose="020B0502040204020203" pitchFamily="34" charset="0"/>
              <a:cs typeface="Segoe UI" panose="020B0502040204020203" pitchFamily="34" charset="0"/>
            </a:rPr>
            <a:t>Clear Worksheet</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90732-3DE0-463F-B5D4-B1078A8820C0}">
  <sheetPr codeName="CoverPage6">
    <pageSetUpPr fitToPage="1"/>
  </sheetPr>
  <dimension ref="A1:AB35"/>
  <sheetViews>
    <sheetView showGridLines="0" zoomScale="80" zoomScaleNormal="80" workbookViewId="0"/>
  </sheetViews>
  <sheetFormatPr defaultColWidth="9" defaultRowHeight="15"/>
  <cols>
    <col min="2" max="3" width="0" hidden="1" customWidth="1"/>
    <col min="5" max="5" width="21.42578125" customWidth="1"/>
    <col min="16" max="16" width="10" bestFit="1" customWidth="1"/>
    <col min="20" max="21" width="10.140625" bestFit="1" customWidth="1"/>
  </cols>
  <sheetData>
    <row r="1" spans="1:28">
      <c r="A1" s="1"/>
      <c r="B1" s="1"/>
      <c r="C1" s="1"/>
      <c r="D1" s="1"/>
      <c r="E1" s="1"/>
      <c r="F1" s="1"/>
      <c r="G1" s="1"/>
      <c r="H1" s="1"/>
      <c r="I1" s="1"/>
      <c r="J1" s="1"/>
      <c r="K1" s="1"/>
      <c r="L1" s="1"/>
      <c r="M1" s="1"/>
      <c r="N1" s="1"/>
      <c r="O1" s="1"/>
      <c r="P1" s="1"/>
      <c r="Q1" s="1"/>
      <c r="R1" s="1"/>
      <c r="S1" s="1"/>
      <c r="T1" s="1"/>
      <c r="U1" s="1"/>
    </row>
    <row r="2" spans="1:28">
      <c r="A2" s="1"/>
      <c r="B2" s="1"/>
      <c r="C2" s="1"/>
      <c r="D2" s="1"/>
      <c r="E2" s="1"/>
      <c r="F2" s="1"/>
      <c r="G2" s="1"/>
      <c r="H2" s="1"/>
      <c r="I2" s="1"/>
      <c r="J2" s="1"/>
      <c r="K2" s="1"/>
      <c r="L2" s="1"/>
      <c r="M2" s="1"/>
      <c r="N2" s="1"/>
      <c r="O2" s="1"/>
      <c r="P2" s="1"/>
      <c r="Q2" s="1"/>
      <c r="R2" s="1"/>
      <c r="S2" s="1"/>
      <c r="T2" s="1"/>
      <c r="U2" s="1"/>
    </row>
    <row r="3" spans="1:28" ht="18.75">
      <c r="A3" s="1"/>
      <c r="B3" s="1"/>
      <c r="C3" s="1"/>
      <c r="D3" s="1"/>
      <c r="E3" s="604"/>
      <c r="F3" s="604"/>
      <c r="G3" s="604"/>
      <c r="H3" s="604"/>
      <c r="I3" s="604"/>
      <c r="J3" s="604"/>
      <c r="K3" s="604"/>
      <c r="L3" s="604"/>
      <c r="M3" s="3"/>
      <c r="N3" s="3"/>
      <c r="O3" s="3"/>
      <c r="P3" s="3"/>
      <c r="Q3" s="1"/>
      <c r="R3" s="1"/>
      <c r="S3" s="1"/>
      <c r="T3" s="1"/>
      <c r="U3" s="1"/>
    </row>
    <row r="4" spans="1:28" ht="18" customHeight="1">
      <c r="A4" s="1"/>
      <c r="B4" s="1"/>
      <c r="C4" s="1"/>
      <c r="D4" s="1"/>
      <c r="E4" s="3"/>
      <c r="F4" s="3"/>
      <c r="G4" s="3"/>
      <c r="H4" s="3"/>
      <c r="I4" s="3"/>
      <c r="J4" s="3"/>
      <c r="K4" s="3"/>
      <c r="L4" s="3"/>
      <c r="N4" s="4" t="s">
        <v>1561</v>
      </c>
      <c r="O4" s="3"/>
      <c r="P4" s="3"/>
      <c r="Q4" s="1"/>
      <c r="R4" s="1"/>
      <c r="S4" s="1"/>
      <c r="T4" s="1"/>
      <c r="U4" s="1"/>
    </row>
    <row r="5" spans="1:28" ht="18" customHeight="1">
      <c r="A5" s="1"/>
      <c r="B5" s="1"/>
      <c r="C5" s="1"/>
      <c r="D5" s="1"/>
      <c r="E5" s="2"/>
      <c r="F5" s="2"/>
      <c r="G5" s="2"/>
      <c r="H5" s="2"/>
      <c r="I5" s="2"/>
      <c r="J5" s="2"/>
      <c r="K5" s="2"/>
      <c r="L5" s="2"/>
      <c r="M5" s="2"/>
      <c r="N5" s="2"/>
      <c r="O5" s="2"/>
      <c r="P5" s="2"/>
      <c r="Q5" s="1"/>
      <c r="R5" s="1"/>
      <c r="S5" s="1"/>
      <c r="T5" s="1"/>
      <c r="U5" s="1"/>
    </row>
    <row r="6" spans="1:28" ht="18" customHeight="1" thickBot="1">
      <c r="A6" s="1"/>
      <c r="B6" s="1"/>
      <c r="C6" s="1"/>
      <c r="D6" s="1"/>
      <c r="E6" s="2"/>
      <c r="F6" s="2"/>
      <c r="G6" s="2"/>
      <c r="H6" s="2"/>
      <c r="I6" s="2"/>
      <c r="J6" s="2"/>
      <c r="K6" s="2"/>
      <c r="L6" s="2"/>
      <c r="M6" s="2"/>
      <c r="N6" s="2"/>
      <c r="O6" s="2"/>
      <c r="P6" s="2"/>
      <c r="Q6" s="1"/>
      <c r="R6" s="1"/>
      <c r="S6" s="1"/>
      <c r="T6" s="1"/>
      <c r="U6" s="1"/>
    </row>
    <row r="7" spans="1:28" ht="16.5" thickBot="1">
      <c r="A7" s="1"/>
      <c r="B7" s="5"/>
      <c r="C7" s="5"/>
      <c r="D7" s="603" t="s">
        <v>0</v>
      </c>
      <c r="E7" s="603"/>
      <c r="F7" s="605" t="s">
        <v>1</v>
      </c>
      <c r="G7" s="606"/>
      <c r="H7" s="606"/>
      <c r="I7" s="606"/>
      <c r="J7" s="606"/>
      <c r="K7" s="606"/>
      <c r="L7" s="607"/>
      <c r="M7" s="6"/>
      <c r="N7" s="7"/>
      <c r="O7" s="1"/>
      <c r="P7" s="1"/>
      <c r="Q7" s="1"/>
      <c r="R7" s="1"/>
      <c r="S7" s="1"/>
      <c r="T7" s="1"/>
      <c r="U7" s="1"/>
    </row>
    <row r="8" spans="1:28" ht="16.5" thickBot="1">
      <c r="A8" s="1"/>
      <c r="B8" s="5"/>
      <c r="C8" s="5"/>
      <c r="D8" s="8"/>
      <c r="E8" s="8"/>
      <c r="F8" s="9"/>
      <c r="G8" s="9"/>
      <c r="H8" s="9"/>
      <c r="I8" s="9"/>
      <c r="J8" s="9"/>
      <c r="K8" s="9"/>
      <c r="L8" s="9"/>
      <c r="M8" s="9"/>
      <c r="N8" s="9"/>
      <c r="O8" s="1"/>
      <c r="P8" s="1"/>
      <c r="Q8" s="1"/>
      <c r="R8" s="1"/>
      <c r="S8" s="1"/>
      <c r="T8" s="1"/>
      <c r="U8" s="1"/>
    </row>
    <row r="9" spans="1:28" ht="16.5" thickBot="1">
      <c r="A9" s="1"/>
      <c r="B9" s="5"/>
      <c r="C9" s="5"/>
      <c r="D9" s="603" t="s">
        <v>2</v>
      </c>
      <c r="E9" s="603"/>
      <c r="F9" s="605" t="s">
        <v>1</v>
      </c>
      <c r="G9" s="606"/>
      <c r="H9" s="606"/>
      <c r="I9" s="606"/>
      <c r="J9" s="606"/>
      <c r="K9" s="606"/>
      <c r="L9" s="607"/>
      <c r="M9" s="10"/>
      <c r="N9" s="10"/>
      <c r="O9" s="1"/>
      <c r="P9" s="1"/>
      <c r="Q9" s="1"/>
      <c r="R9" s="1"/>
      <c r="S9" s="1"/>
      <c r="T9" s="1"/>
      <c r="U9" s="1"/>
    </row>
    <row r="10" spans="1:28" ht="16.5" thickBot="1">
      <c r="A10" s="1"/>
      <c r="B10" s="5"/>
      <c r="C10" s="5"/>
      <c r="D10" s="603"/>
      <c r="E10" s="603"/>
      <c r="F10" s="9"/>
      <c r="G10" s="9"/>
      <c r="H10" s="9"/>
      <c r="I10" s="9"/>
      <c r="J10" s="9"/>
      <c r="K10" s="9"/>
      <c r="L10" s="9"/>
      <c r="M10" s="9"/>
      <c r="N10" s="9"/>
      <c r="O10" s="1"/>
      <c r="P10" s="1"/>
      <c r="Q10" s="1"/>
      <c r="R10" s="1"/>
      <c r="S10" s="1"/>
      <c r="T10" s="1"/>
      <c r="U10" s="1"/>
    </row>
    <row r="11" spans="1:28" ht="16.5" thickBot="1">
      <c r="A11" s="1"/>
      <c r="B11" s="5"/>
      <c r="C11" s="5"/>
      <c r="D11" s="603" t="s">
        <v>3</v>
      </c>
      <c r="E11" s="603"/>
      <c r="F11" s="608" t="s">
        <v>4</v>
      </c>
      <c r="G11" s="609"/>
      <c r="H11" s="609"/>
      <c r="I11" s="609"/>
      <c r="J11" s="609"/>
      <c r="K11" s="609"/>
      <c r="L11" s="610"/>
      <c r="M11" s="10"/>
      <c r="N11" s="10"/>
      <c r="O11" s="1"/>
      <c r="P11" s="1"/>
      <c r="Q11" s="1"/>
      <c r="R11" s="1"/>
      <c r="S11" s="1"/>
      <c r="T11" s="1"/>
      <c r="U11" s="1"/>
    </row>
    <row r="12" spans="1:28" ht="16.5" thickBot="1">
      <c r="A12" s="1"/>
      <c r="B12" s="5"/>
      <c r="C12" s="5"/>
      <c r="D12" s="603"/>
      <c r="E12" s="603"/>
      <c r="F12" s="9"/>
      <c r="G12" s="9"/>
      <c r="H12" s="9"/>
      <c r="I12" s="9"/>
      <c r="J12" s="9"/>
      <c r="K12" s="9"/>
      <c r="L12" s="9"/>
      <c r="M12" s="9"/>
      <c r="N12" s="9"/>
      <c r="O12" s="1"/>
      <c r="P12" s="1"/>
      <c r="Q12" s="1"/>
      <c r="R12" s="1"/>
      <c r="S12" s="1"/>
      <c r="T12" s="1"/>
      <c r="U12" s="1"/>
    </row>
    <row r="13" spans="1:28" ht="16.5" thickBot="1">
      <c r="A13" s="1"/>
      <c r="B13" s="5"/>
      <c r="C13" s="5"/>
      <c r="D13" s="603" t="s">
        <v>5</v>
      </c>
      <c r="E13" s="603"/>
      <c r="F13" s="611"/>
      <c r="G13" s="612"/>
      <c r="H13" s="11"/>
      <c r="I13" s="12"/>
      <c r="J13" s="12"/>
      <c r="K13" s="13" t="s">
        <v>6</v>
      </c>
      <c r="L13" s="14"/>
      <c r="M13" s="15" t="str">
        <f>IFERROR(N13 &amp; "/" &amp; O13,"")</f>
        <v>/</v>
      </c>
      <c r="N13" s="16" t="str" cm="1">
        <f t="array" ref="N13">IFERROR(INDEX(FinancialMonth,MATCH(1,(L13=ReportYearEndDate)*(MONTH(P13)=ReportMonth),0)),"")</f>
        <v/>
      </c>
      <c r="O13" s="16" t="str" cm="1">
        <f t="array" ref="O13">IFERROR(YEAR(P13)+INDEX(FinancialYear,MATCH(1,(L13=ReportYearEndDate)*(MONTH(P13)=ReportMonth),0)),"")</f>
        <v/>
      </c>
      <c r="P13" s="17" t="str">
        <f>IF(H13="","",IF(F13="","", TEXT(DATE(H13,MONTH(T13),DAY(T13)),"yyyy-mm-dd")))</f>
        <v/>
      </c>
      <c r="Q13" s="18" t="str">
        <f>LEFT(L13,2)</f>
        <v/>
      </c>
      <c r="R13" s="18" t="str">
        <f>IF(L13="", "", IF(RIGHT(L13,3)="Feb", 2, IF(RIGHT(L13,3)="Mar", 3, IF(RIGHT(L13,3)="Jun", 6, IF(RIGHT(L13,3)="Sep", 9, IF(RIGHT(L13,3)="Dec", 12, ""))))))</f>
        <v/>
      </c>
      <c r="S13" s="18"/>
      <c r="T13" s="17"/>
      <c r="U13" s="17"/>
      <c r="V13" s="19" t="str">
        <f>IF(L13="","",IF(L13="","", TEXT(DATE(H13,MONTH(U13),DAY(U13)),"yyyy-mm-dd")))</f>
        <v/>
      </c>
      <c r="W13" s="19"/>
      <c r="X13" s="19"/>
      <c r="Y13" s="19"/>
      <c r="Z13" s="19"/>
      <c r="AA13" s="19"/>
      <c r="AB13" s="19"/>
    </row>
    <row r="14" spans="1:28" ht="16.5" thickBot="1">
      <c r="A14" s="1"/>
      <c r="B14" s="5"/>
      <c r="C14" s="5"/>
      <c r="D14" s="603"/>
      <c r="E14" s="603"/>
      <c r="F14" s="9"/>
      <c r="G14" s="9"/>
      <c r="H14" s="9"/>
      <c r="I14" s="9"/>
      <c r="J14" s="9"/>
      <c r="K14" s="9"/>
      <c r="L14" s="9"/>
      <c r="M14" s="9"/>
      <c r="N14" s="9"/>
      <c r="O14" s="1"/>
      <c r="P14" s="1"/>
      <c r="Q14" s="1"/>
      <c r="R14" s="1"/>
      <c r="S14" s="1"/>
      <c r="T14" s="1"/>
      <c r="U14" s="1"/>
    </row>
    <row r="15" spans="1:28" ht="45" customHeight="1" thickBot="1">
      <c r="A15" s="1"/>
      <c r="B15" s="5"/>
      <c r="C15" s="5"/>
      <c r="D15" s="603" t="s">
        <v>7</v>
      </c>
      <c r="E15" s="603"/>
      <c r="F15" s="613" t="s">
        <v>8</v>
      </c>
      <c r="G15" s="614"/>
      <c r="H15" s="614"/>
      <c r="I15" s="615"/>
      <c r="J15" s="20" t="s">
        <v>9</v>
      </c>
      <c r="K15" s="616"/>
      <c r="L15" s="617"/>
      <c r="M15" s="21"/>
      <c r="N15" s="21"/>
      <c r="O15" s="1"/>
      <c r="P15" s="1"/>
      <c r="Q15" s="1"/>
      <c r="R15" s="1"/>
      <c r="S15" s="1"/>
      <c r="T15" s="1"/>
      <c r="U15" s="1"/>
    </row>
    <row r="16" spans="1:28" ht="15.75">
      <c r="A16" s="1"/>
      <c r="B16" s="5"/>
      <c r="C16" s="5"/>
      <c r="D16" s="603"/>
      <c r="E16" s="603"/>
      <c r="F16" s="9"/>
      <c r="G16" s="9"/>
      <c r="H16" s="9"/>
      <c r="I16" s="9"/>
      <c r="J16" s="9"/>
      <c r="K16" s="9"/>
      <c r="L16" s="9"/>
      <c r="M16" s="9"/>
      <c r="N16" s="9"/>
      <c r="O16" s="1"/>
      <c r="P16" s="1"/>
      <c r="Q16" s="1"/>
      <c r="R16" s="1"/>
      <c r="S16" s="1"/>
      <c r="T16" s="1"/>
      <c r="U16" s="1"/>
      <c r="V16" s="19"/>
    </row>
    <row r="17" spans="1:21" ht="15.75">
      <c r="A17" s="1"/>
      <c r="B17" s="5"/>
      <c r="C17" s="5"/>
      <c r="D17" s="603" t="s">
        <v>10</v>
      </c>
      <c r="E17" s="603"/>
      <c r="F17" s="9"/>
      <c r="G17" s="9"/>
      <c r="H17" s="9"/>
      <c r="I17" s="9"/>
      <c r="J17" s="9"/>
      <c r="K17" s="9"/>
      <c r="L17" s="9"/>
      <c r="M17" s="9"/>
      <c r="N17" s="9"/>
      <c r="O17" s="1"/>
      <c r="P17" s="1"/>
      <c r="Q17" s="1"/>
      <c r="R17" s="1"/>
      <c r="S17" s="1"/>
      <c r="T17" s="1"/>
      <c r="U17" s="1"/>
    </row>
    <row r="18" spans="1:21" ht="15.75">
      <c r="A18" s="1"/>
      <c r="B18" s="5"/>
      <c r="C18" s="5"/>
      <c r="D18" s="5"/>
      <c r="E18" s="22"/>
      <c r="F18" s="22"/>
      <c r="G18" s="22"/>
      <c r="H18" s="22"/>
      <c r="I18" s="22"/>
      <c r="J18" s="22"/>
      <c r="K18" s="22"/>
      <c r="L18" s="22"/>
      <c r="M18" s="1"/>
      <c r="N18" s="1"/>
      <c r="O18" s="1"/>
      <c r="P18" s="23" t="s">
        <v>11</v>
      </c>
      <c r="Q18" s="1"/>
      <c r="R18" s="1"/>
      <c r="S18" s="1"/>
      <c r="T18" s="1"/>
      <c r="U18" s="1"/>
    </row>
    <row r="19" spans="1:21" ht="15.75">
      <c r="A19" s="1"/>
      <c r="B19" s="5"/>
      <c r="C19" s="5"/>
      <c r="D19" s="5"/>
      <c r="E19" s="22"/>
      <c r="F19" s="22"/>
      <c r="G19" s="22"/>
      <c r="H19" s="22"/>
      <c r="I19" s="22"/>
      <c r="J19" s="22"/>
      <c r="K19" s="22"/>
      <c r="L19" s="22"/>
      <c r="M19" s="1"/>
      <c r="N19" s="1"/>
      <c r="O19" s="1"/>
      <c r="P19" s="1"/>
      <c r="Q19" s="1"/>
      <c r="R19" s="1"/>
      <c r="S19" s="1"/>
      <c r="T19" s="1"/>
      <c r="U19" s="1"/>
    </row>
    <row r="20" spans="1:21" ht="15.75">
      <c r="A20" s="1"/>
      <c r="B20" s="5"/>
      <c r="C20" s="5"/>
      <c r="D20" s="5"/>
      <c r="E20" s="22"/>
      <c r="F20" s="22"/>
      <c r="G20" s="22"/>
      <c r="H20" s="22"/>
      <c r="I20" s="22"/>
      <c r="J20" s="22"/>
      <c r="K20" s="22"/>
      <c r="L20" s="22"/>
      <c r="M20" s="1"/>
      <c r="N20" s="1"/>
      <c r="O20" s="1"/>
      <c r="P20" s="1"/>
      <c r="Q20" s="1"/>
      <c r="R20" s="1"/>
      <c r="S20" s="1"/>
      <c r="T20" s="1"/>
      <c r="U20" s="1"/>
    </row>
    <row r="21" spans="1:21" ht="15.75">
      <c r="A21" s="1"/>
      <c r="B21" s="5"/>
      <c r="C21" s="5"/>
      <c r="D21" s="5"/>
      <c r="E21" s="22"/>
      <c r="F21" s="22"/>
      <c r="G21" s="22"/>
      <c r="H21" s="22"/>
      <c r="I21" s="22"/>
      <c r="J21" s="22"/>
      <c r="K21" s="22"/>
      <c r="L21" s="22"/>
      <c r="M21" s="1"/>
      <c r="N21" s="1"/>
      <c r="O21" s="1"/>
      <c r="P21" s="1"/>
      <c r="Q21" s="1"/>
      <c r="R21" s="1"/>
      <c r="S21" s="1"/>
      <c r="T21" s="1"/>
      <c r="U21" s="1"/>
    </row>
    <row r="22" spans="1:21" ht="15.75">
      <c r="A22" s="1"/>
      <c r="B22" s="5"/>
      <c r="C22" s="5"/>
      <c r="D22" s="5"/>
      <c r="E22" s="24"/>
      <c r="F22" s="24"/>
      <c r="G22" s="24"/>
      <c r="H22" s="24"/>
      <c r="I22" s="24"/>
      <c r="J22" s="24"/>
      <c r="K22" s="24"/>
      <c r="L22" s="24"/>
      <c r="M22" s="1"/>
      <c r="N22" s="1"/>
      <c r="O22" s="1"/>
      <c r="P22" s="1"/>
      <c r="Q22" s="1"/>
      <c r="R22" s="1"/>
      <c r="S22" s="1"/>
      <c r="T22" s="1"/>
      <c r="U22" s="1"/>
    </row>
    <row r="23" spans="1:21">
      <c r="A23" s="1"/>
      <c r="B23" s="1"/>
      <c r="C23" s="1"/>
      <c r="D23" s="1"/>
      <c r="E23" s="1"/>
      <c r="F23" s="1"/>
      <c r="G23" s="1"/>
      <c r="H23" s="1"/>
      <c r="I23" s="1"/>
      <c r="J23" s="1"/>
      <c r="K23" s="1"/>
      <c r="L23" s="1"/>
      <c r="M23" s="1"/>
      <c r="N23" s="1"/>
      <c r="O23" s="1"/>
      <c r="P23" s="1"/>
      <c r="Q23" s="1"/>
      <c r="R23" s="1"/>
      <c r="S23" s="1"/>
      <c r="T23" s="1"/>
      <c r="U23" s="1"/>
    </row>
    <row r="24" spans="1:21">
      <c r="A24" s="1"/>
      <c r="B24" s="1"/>
      <c r="C24" s="1"/>
      <c r="D24" s="1"/>
      <c r="E24" s="1"/>
      <c r="F24" s="1"/>
      <c r="G24" s="1"/>
      <c r="H24" s="1"/>
      <c r="I24" s="1"/>
      <c r="J24" s="1"/>
      <c r="K24" s="1"/>
      <c r="L24" s="1"/>
      <c r="M24" s="1"/>
      <c r="N24" s="1"/>
      <c r="O24" s="1"/>
      <c r="P24" s="1"/>
      <c r="Q24" s="1"/>
      <c r="R24" s="1"/>
      <c r="S24" s="1"/>
      <c r="T24" s="1"/>
      <c r="U24" s="1"/>
    </row>
    <row r="25" spans="1:21">
      <c r="A25" s="1"/>
      <c r="B25" s="1"/>
      <c r="C25" s="1"/>
      <c r="D25" s="1"/>
      <c r="E25" s="1"/>
      <c r="F25" s="1"/>
      <c r="G25" s="1"/>
      <c r="H25" s="1"/>
      <c r="I25" s="1"/>
      <c r="J25" s="1"/>
      <c r="K25" s="1"/>
      <c r="L25" s="1"/>
      <c r="M25" s="1"/>
      <c r="N25" s="1"/>
      <c r="O25" s="1"/>
      <c r="P25" s="1"/>
      <c r="Q25" s="1"/>
      <c r="R25" s="1"/>
      <c r="S25" s="1"/>
      <c r="T25" s="1"/>
      <c r="U25" s="1"/>
    </row>
    <row r="26" spans="1:21">
      <c r="A26" s="1"/>
      <c r="B26" s="1"/>
      <c r="C26" s="1"/>
      <c r="D26" s="1"/>
      <c r="E26" s="1"/>
      <c r="F26" s="1"/>
      <c r="G26" s="1"/>
      <c r="H26" s="1"/>
      <c r="I26" s="1"/>
      <c r="J26" s="1"/>
      <c r="K26" s="1"/>
      <c r="L26" s="1"/>
      <c r="M26" s="1"/>
      <c r="N26" s="1"/>
      <c r="O26" s="1"/>
      <c r="P26" s="1"/>
      <c r="Q26" s="1"/>
      <c r="R26" s="1"/>
      <c r="S26" s="1"/>
      <c r="T26" s="1"/>
      <c r="U26" s="1"/>
    </row>
    <row r="27" spans="1:21">
      <c r="A27" s="1"/>
      <c r="B27" s="1"/>
      <c r="C27" s="1"/>
      <c r="D27" s="1"/>
      <c r="E27" s="1"/>
      <c r="F27" s="1"/>
      <c r="G27" s="1"/>
      <c r="H27" s="1"/>
      <c r="I27" s="1"/>
      <c r="J27" s="1"/>
      <c r="K27" s="1"/>
      <c r="L27" s="1"/>
      <c r="M27" s="1"/>
      <c r="N27" s="1"/>
      <c r="O27" s="1"/>
      <c r="P27" s="1"/>
      <c r="Q27" s="1"/>
      <c r="R27" s="1"/>
      <c r="S27" s="1"/>
      <c r="T27" s="1"/>
      <c r="U27" s="1"/>
    </row>
    <row r="28" spans="1:21">
      <c r="A28" s="1"/>
      <c r="B28" s="1"/>
      <c r="C28" s="1"/>
      <c r="D28" s="1"/>
      <c r="E28" s="1"/>
      <c r="F28" s="1"/>
      <c r="G28" s="1"/>
      <c r="H28" s="1"/>
      <c r="I28" s="1"/>
      <c r="J28" s="1"/>
      <c r="K28" s="1"/>
      <c r="L28" s="1"/>
      <c r="M28" s="1"/>
      <c r="N28" s="1"/>
      <c r="O28" s="1"/>
      <c r="P28" s="1"/>
      <c r="Q28" s="1"/>
      <c r="R28" s="1"/>
      <c r="S28" s="1"/>
      <c r="T28" s="1"/>
      <c r="U28" s="1"/>
    </row>
    <row r="29" spans="1:21">
      <c r="A29" s="1"/>
      <c r="B29" s="1"/>
      <c r="C29" s="1"/>
      <c r="D29" s="1"/>
      <c r="E29" s="1"/>
      <c r="F29" s="1"/>
      <c r="G29" s="1"/>
      <c r="H29" s="1"/>
      <c r="I29" s="1"/>
      <c r="J29" s="1"/>
      <c r="K29" s="1"/>
      <c r="L29" s="1"/>
      <c r="M29" s="1"/>
      <c r="N29" s="1"/>
      <c r="O29" s="1"/>
      <c r="P29" s="1"/>
      <c r="Q29" s="1"/>
      <c r="R29" s="1"/>
      <c r="S29" s="1"/>
      <c r="T29" s="1"/>
      <c r="U29" s="1"/>
    </row>
    <row r="30" spans="1:21">
      <c r="A30" s="1"/>
      <c r="B30" s="1"/>
      <c r="C30" s="1"/>
      <c r="D30" s="1"/>
      <c r="E30" s="1"/>
      <c r="F30" s="1"/>
      <c r="G30" s="1"/>
      <c r="H30" s="1"/>
      <c r="I30" s="1"/>
      <c r="J30" s="1"/>
      <c r="K30" s="1"/>
      <c r="L30" s="1"/>
      <c r="M30" s="1"/>
      <c r="N30" s="1"/>
      <c r="O30" s="1"/>
      <c r="P30" s="1"/>
      <c r="Q30" s="1"/>
      <c r="R30" s="1"/>
      <c r="S30" s="1"/>
      <c r="T30" s="1"/>
      <c r="U30" s="1"/>
    </row>
    <row r="31" spans="1:21">
      <c r="A31" s="1"/>
      <c r="B31" s="1"/>
      <c r="C31" s="1"/>
      <c r="D31" s="1"/>
      <c r="E31" s="1"/>
      <c r="F31" s="1"/>
      <c r="G31" s="1"/>
      <c r="H31" s="1"/>
      <c r="I31" s="1"/>
      <c r="J31" s="1"/>
      <c r="K31" s="1"/>
      <c r="L31" s="1"/>
      <c r="M31" s="1"/>
      <c r="N31" s="1"/>
      <c r="O31" s="1"/>
      <c r="P31" s="1"/>
      <c r="Q31" s="1"/>
      <c r="R31" s="1"/>
      <c r="S31" s="1"/>
      <c r="T31" s="1"/>
      <c r="U31" s="1"/>
    </row>
    <row r="32" spans="1:21">
      <c r="A32" s="1"/>
      <c r="B32" s="1"/>
      <c r="C32" s="1"/>
      <c r="D32" s="1"/>
      <c r="E32" s="1"/>
      <c r="F32" s="1"/>
      <c r="G32" s="1"/>
      <c r="H32" s="1"/>
      <c r="I32" s="1"/>
      <c r="J32" s="1"/>
      <c r="K32" s="1"/>
      <c r="L32" s="1"/>
      <c r="M32" s="1"/>
      <c r="N32" s="1"/>
      <c r="O32" s="1"/>
      <c r="P32" s="1"/>
      <c r="Q32" s="1"/>
      <c r="R32" s="1"/>
      <c r="S32" s="1"/>
      <c r="T32" s="1"/>
      <c r="U32" s="1"/>
    </row>
    <row r="33" spans="1:21">
      <c r="A33" s="1"/>
      <c r="B33" s="1"/>
      <c r="C33" s="1"/>
      <c r="D33" s="1"/>
      <c r="E33" s="1"/>
      <c r="F33" s="1"/>
      <c r="G33" s="1"/>
      <c r="H33" s="1"/>
      <c r="I33" s="1"/>
      <c r="J33" s="1"/>
      <c r="K33" s="1"/>
      <c r="L33" s="1"/>
      <c r="M33" s="1"/>
      <c r="N33" s="1"/>
      <c r="O33" s="1"/>
      <c r="P33" s="1"/>
      <c r="Q33" s="1"/>
      <c r="R33" s="1"/>
      <c r="S33" s="1"/>
      <c r="T33" s="1"/>
      <c r="U33" s="1"/>
    </row>
    <row r="34" spans="1:21">
      <c r="A34" s="1"/>
      <c r="B34" s="1"/>
      <c r="C34" s="1"/>
      <c r="D34" s="1"/>
      <c r="E34" s="1"/>
      <c r="F34" s="1"/>
      <c r="G34" s="1"/>
      <c r="H34" s="1"/>
      <c r="I34" s="1"/>
      <c r="J34" s="1"/>
      <c r="K34" s="1"/>
      <c r="L34" s="1"/>
      <c r="M34" s="1"/>
      <c r="N34" s="1"/>
      <c r="O34" s="1"/>
      <c r="P34" s="1"/>
      <c r="Q34" s="1"/>
      <c r="R34" s="1"/>
      <c r="S34" s="1"/>
      <c r="T34" s="1"/>
      <c r="U34" s="1"/>
    </row>
    <row r="35" spans="1:21">
      <c r="A35" s="1"/>
      <c r="B35" s="1"/>
      <c r="C35" s="1"/>
      <c r="D35" s="1"/>
      <c r="E35" s="1"/>
      <c r="F35" s="1"/>
      <c r="G35" s="1"/>
      <c r="H35" s="1"/>
      <c r="I35" s="1"/>
      <c r="J35" s="1"/>
      <c r="K35" s="1"/>
      <c r="L35" s="1"/>
      <c r="M35" s="1"/>
      <c r="N35" s="1"/>
      <c r="O35" s="1"/>
      <c r="P35" s="1"/>
      <c r="Q35" s="1"/>
      <c r="R35" s="1"/>
      <c r="S35" s="1"/>
      <c r="T35" s="1"/>
      <c r="U35" s="1"/>
    </row>
  </sheetData>
  <sheetProtection insertHyperlinks="0"/>
  <mergeCells count="17">
    <mergeCell ref="D15:E15"/>
    <mergeCell ref="F15:I15"/>
    <mergeCell ref="K15:L15"/>
    <mergeCell ref="D16:E16"/>
    <mergeCell ref="D17:E17"/>
    <mergeCell ref="D14:E14"/>
    <mergeCell ref="E3:L3"/>
    <mergeCell ref="D7:E7"/>
    <mergeCell ref="F7:L7"/>
    <mergeCell ref="D9:E9"/>
    <mergeCell ref="F9:L9"/>
    <mergeCell ref="D10:E10"/>
    <mergeCell ref="D11:E11"/>
    <mergeCell ref="F11:L11"/>
    <mergeCell ref="D12:E12"/>
    <mergeCell ref="D13:E13"/>
    <mergeCell ref="F13:G13"/>
  </mergeCells>
  <pageMargins left="0.7" right="0.7" top="0.75" bottom="0.75" header="0.3" footer="0.3"/>
  <pageSetup paperSize="9" scale="6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SSINESS_TYPE_DROPDOWN">
              <controlPr defaultSize="0" autoLine="0" autoPict="0" macro="[0]!CoverPage_BUSSINESS_TYPE_DROPDOWN_Change">
                <anchor moveWithCells="1">
                  <from>
                    <xdr:col>4</xdr:col>
                    <xdr:colOff>1409700</xdr:colOff>
                    <xdr:row>16</xdr:row>
                    <xdr:rowOff>0</xdr:rowOff>
                  </from>
                  <to>
                    <xdr:col>12</xdr:col>
                    <xdr:colOff>47625</xdr:colOff>
                    <xdr:row>17</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E8C4822B-79CB-4126-A4C2-7B83A12A79EE}">
          <x14:formula1>
            <xm:f>DropDownList!$E$2:$H$2</xm:f>
          </x14:formula1>
          <xm:sqref>F13 G13 L13</xm:sqref>
        </x14:dataValidation>
        <x14:dataValidation type="list" allowBlank="1" showInputMessage="1" showErrorMessage="1" xr:uid="{FC3AD7F7-09F9-4B40-9A18-8C0A45A13BD9}">
          <x14:formula1>
            <xm:f>DropDownList!$E$3:$AE$3</xm:f>
          </x14:formula1>
          <xm:sqref>H13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E4F78-91FD-40E3-9629-194F6491CDBB}">
  <sheetPr codeName="Sheet18">
    <pageSetUpPr fitToPage="1"/>
  </sheetPr>
  <dimension ref="A1:L26"/>
  <sheetViews>
    <sheetView showGridLines="0" topLeftCell="B1" zoomScale="80" zoomScaleNormal="80" workbookViewId="0"/>
  </sheetViews>
  <sheetFormatPr defaultColWidth="9.28515625" defaultRowHeight="15"/>
  <cols>
    <col min="1" max="1" width="2" style="34" hidden="1" customWidth="1"/>
    <col min="2" max="2" width="44.42578125" style="34" customWidth="1"/>
    <col min="3" max="13" width="14.42578125" style="34" customWidth="1"/>
    <col min="14" max="14" width="3.42578125" style="34" customWidth="1"/>
    <col min="15" max="16384" width="9.28515625" style="34"/>
  </cols>
  <sheetData>
    <row r="1" spans="2:12" ht="13.15" customHeight="1">
      <c r="B1" s="353" t="s">
        <v>556</v>
      </c>
      <c r="C1" s="354"/>
      <c r="D1" s="355"/>
      <c r="E1" s="355"/>
      <c r="F1" s="355"/>
      <c r="G1" s="355"/>
      <c r="H1" s="355"/>
      <c r="I1" s="355"/>
      <c r="J1" s="355"/>
      <c r="K1" s="355"/>
      <c r="L1" s="396"/>
    </row>
    <row r="2" spans="2:12" s="33" customFormat="1" ht="16.899999999999999" customHeight="1">
      <c r="B2" s="356" t="s">
        <v>108</v>
      </c>
      <c r="C2" s="236" t="str">
        <f>'Cover Page'!F15</f>
        <v>&lt;&lt;Enter by Insurer&gt;&gt;</v>
      </c>
    </row>
    <row r="3" spans="2:12" s="33" customFormat="1" ht="16.899999999999999" customHeight="1">
      <c r="B3" s="356" t="s">
        <v>109</v>
      </c>
      <c r="C3" s="237" t="str">
        <f>TEXT(IF('Cover Page'!P13="","",'Cover Page'!P13), "dd mmm yyyy")</f>
        <v/>
      </c>
    </row>
    <row r="4" spans="2:12" s="33" customFormat="1" ht="16.899999999999999" customHeight="1">
      <c r="B4" s="356" t="s">
        <v>110</v>
      </c>
      <c r="C4" s="238"/>
    </row>
    <row r="5" spans="2:12" s="30" customFormat="1" ht="12.75" hidden="1">
      <c r="B5" s="35"/>
      <c r="C5" s="35"/>
      <c r="D5" s="35"/>
      <c r="E5" s="35"/>
      <c r="F5" s="35"/>
      <c r="G5" s="35"/>
      <c r="H5" s="35"/>
      <c r="I5" s="35"/>
      <c r="J5" s="35"/>
      <c r="K5" s="35"/>
    </row>
    <row r="6" spans="2:12" s="30" customFormat="1" ht="12.75">
      <c r="B6" s="35" t="s">
        <v>111</v>
      </c>
      <c r="C6" s="35"/>
      <c r="D6" s="35"/>
      <c r="E6" s="35"/>
      <c r="F6" s="35"/>
      <c r="G6" s="35"/>
      <c r="H6" s="35"/>
      <c r="I6" s="35"/>
      <c r="J6" s="35"/>
      <c r="K6" s="35"/>
    </row>
    <row r="7" spans="2:12" s="30" customFormat="1" ht="12.75">
      <c r="B7" s="411" t="s">
        <v>115</v>
      </c>
      <c r="C7" s="411" t="s">
        <v>116</v>
      </c>
      <c r="D7" s="411" t="s">
        <v>117</v>
      </c>
      <c r="E7" s="411" t="s">
        <v>118</v>
      </c>
      <c r="F7" s="411" t="s">
        <v>119</v>
      </c>
      <c r="G7" s="411" t="s">
        <v>120</v>
      </c>
      <c r="H7" s="411" t="s">
        <v>121</v>
      </c>
      <c r="I7" s="411" t="s">
        <v>122</v>
      </c>
      <c r="J7" s="411" t="s">
        <v>123</v>
      </c>
      <c r="K7" s="411" t="s">
        <v>124</v>
      </c>
      <c r="L7" s="411" t="s">
        <v>125</v>
      </c>
    </row>
    <row r="8" spans="2:12" s="30" customFormat="1" ht="22.5" customHeight="1">
      <c r="B8" s="701"/>
      <c r="C8" s="703" t="s">
        <v>557</v>
      </c>
      <c r="D8" s="703" t="s">
        <v>558</v>
      </c>
      <c r="E8" s="705" t="s">
        <v>559</v>
      </c>
      <c r="F8" s="706"/>
      <c r="G8" s="706"/>
      <c r="H8" s="706"/>
      <c r="I8" s="706"/>
      <c r="J8" s="706"/>
      <c r="K8" s="706"/>
      <c r="L8" s="707"/>
    </row>
    <row r="9" spans="2:12" s="30" customFormat="1" ht="80.25" customHeight="1">
      <c r="B9" s="702"/>
      <c r="C9" s="704"/>
      <c r="D9" s="704"/>
      <c r="E9" s="413" t="s">
        <v>474</v>
      </c>
      <c r="F9" s="412" t="s">
        <v>475</v>
      </c>
      <c r="G9" s="412" t="s">
        <v>476</v>
      </c>
      <c r="H9" s="412" t="s">
        <v>477</v>
      </c>
      <c r="I9" s="412" t="s">
        <v>478</v>
      </c>
      <c r="J9" s="412" t="s">
        <v>479</v>
      </c>
      <c r="K9" s="412" t="s">
        <v>480</v>
      </c>
      <c r="L9" s="412" t="s">
        <v>473</v>
      </c>
    </row>
    <row r="10" spans="2:12" s="30" customFormat="1" ht="25.5">
      <c r="B10" s="363" t="s">
        <v>560</v>
      </c>
      <c r="C10" s="118"/>
      <c r="D10" s="118"/>
      <c r="E10" s="118"/>
      <c r="F10" s="118"/>
      <c r="G10" s="118"/>
      <c r="H10" s="118"/>
      <c r="I10" s="118"/>
      <c r="J10" s="118"/>
      <c r="K10" s="118"/>
      <c r="L10" s="118"/>
    </row>
    <row r="11" spans="2:12" s="30" customFormat="1" ht="12.75">
      <c r="B11" s="360" t="s">
        <v>561</v>
      </c>
      <c r="C11" s="105">
        <f t="shared" ref="C11:L11" si="0">SUM(C12:C13)</f>
        <v>0</v>
      </c>
      <c r="D11" s="105">
        <f t="shared" si="0"/>
        <v>0</v>
      </c>
      <c r="E11" s="105">
        <f t="shared" si="0"/>
        <v>0</v>
      </c>
      <c r="F11" s="105">
        <f t="shared" si="0"/>
        <v>0</v>
      </c>
      <c r="G11" s="105">
        <f t="shared" si="0"/>
        <v>0</v>
      </c>
      <c r="H11" s="105">
        <f t="shared" si="0"/>
        <v>0</v>
      </c>
      <c r="I11" s="105">
        <f t="shared" si="0"/>
        <v>0</v>
      </c>
      <c r="J11" s="105">
        <f t="shared" si="0"/>
        <v>0</v>
      </c>
      <c r="K11" s="105">
        <f t="shared" si="0"/>
        <v>0</v>
      </c>
      <c r="L11" s="105">
        <f t="shared" si="0"/>
        <v>0</v>
      </c>
    </row>
    <row r="12" spans="2:12" s="30" customFormat="1" ht="12.75">
      <c r="B12" s="361" t="s">
        <v>562</v>
      </c>
      <c r="C12" s="110">
        <f>SUM(E12:L12)</f>
        <v>0</v>
      </c>
      <c r="D12" s="108"/>
      <c r="E12" s="108"/>
      <c r="F12" s="108"/>
      <c r="G12" s="108"/>
      <c r="H12" s="108"/>
      <c r="I12" s="108"/>
      <c r="J12" s="108"/>
      <c r="K12" s="108"/>
      <c r="L12" s="108"/>
    </row>
    <row r="13" spans="2:12" s="30" customFormat="1" ht="12.75">
      <c r="B13" s="361" t="s">
        <v>365</v>
      </c>
      <c r="C13" s="110">
        <f>SUM(E13:L13)</f>
        <v>0</v>
      </c>
      <c r="D13" s="108"/>
      <c r="E13" s="108"/>
      <c r="F13" s="108"/>
      <c r="G13" s="108"/>
      <c r="H13" s="108"/>
      <c r="I13" s="108"/>
      <c r="J13" s="108"/>
      <c r="K13" s="108"/>
      <c r="L13" s="108"/>
    </row>
    <row r="14" spans="2:12" s="30" customFormat="1" ht="12.75">
      <c r="B14" s="360" t="s">
        <v>563</v>
      </c>
      <c r="C14" s="104">
        <f t="shared" ref="C14:L14" si="1">SUM(C15:C16)</f>
        <v>0</v>
      </c>
      <c r="D14" s="104">
        <f t="shared" si="1"/>
        <v>0</v>
      </c>
      <c r="E14" s="104">
        <f t="shared" si="1"/>
        <v>0</v>
      </c>
      <c r="F14" s="104">
        <f t="shared" si="1"/>
        <v>0</v>
      </c>
      <c r="G14" s="104">
        <f t="shared" si="1"/>
        <v>0</v>
      </c>
      <c r="H14" s="104">
        <f t="shared" si="1"/>
        <v>0</v>
      </c>
      <c r="I14" s="104">
        <f t="shared" si="1"/>
        <v>0</v>
      </c>
      <c r="J14" s="104">
        <f t="shared" si="1"/>
        <v>0</v>
      </c>
      <c r="K14" s="104">
        <f t="shared" si="1"/>
        <v>0</v>
      </c>
      <c r="L14" s="104">
        <f t="shared" si="1"/>
        <v>0</v>
      </c>
    </row>
    <row r="15" spans="2:12" s="30" customFormat="1" ht="12.75">
      <c r="B15" s="361" t="s">
        <v>562</v>
      </c>
      <c r="C15" s="110">
        <f>SUM(E15:L15)</f>
        <v>0</v>
      </c>
      <c r="D15" s="108"/>
      <c r="E15" s="108"/>
      <c r="F15" s="108"/>
      <c r="G15" s="108"/>
      <c r="H15" s="108"/>
      <c r="I15" s="108"/>
      <c r="J15" s="108"/>
      <c r="K15" s="108"/>
      <c r="L15" s="108"/>
    </row>
    <row r="16" spans="2:12" s="30" customFormat="1" ht="12.75">
      <c r="B16" s="361" t="s">
        <v>365</v>
      </c>
      <c r="C16" s="110">
        <f>SUM(E16:L16)</f>
        <v>0</v>
      </c>
      <c r="D16" s="108"/>
      <c r="E16" s="108"/>
      <c r="F16" s="108"/>
      <c r="G16" s="108"/>
      <c r="H16" s="108"/>
      <c r="I16" s="108"/>
      <c r="J16" s="108"/>
      <c r="K16" s="108"/>
      <c r="L16" s="108"/>
    </row>
    <row r="17" spans="2:12" s="30" customFormat="1" ht="25.5">
      <c r="B17" s="363" t="s">
        <v>392</v>
      </c>
      <c r="C17" s="110">
        <f>SUM(E17:L17)</f>
        <v>0</v>
      </c>
      <c r="D17" s="108"/>
      <c r="E17" s="108"/>
      <c r="F17" s="108"/>
      <c r="G17" s="108"/>
      <c r="H17" s="108"/>
      <c r="I17" s="108"/>
      <c r="J17" s="108"/>
      <c r="K17" s="108"/>
      <c r="L17" s="108"/>
    </row>
    <row r="18" spans="2:12" s="30" customFormat="1" ht="12.75">
      <c r="B18" s="360" t="s">
        <v>564</v>
      </c>
      <c r="C18" s="108"/>
      <c r="D18" s="125"/>
      <c r="E18" s="125"/>
      <c r="F18" s="125"/>
      <c r="G18" s="125"/>
      <c r="H18" s="125"/>
      <c r="I18" s="125"/>
      <c r="J18" s="125"/>
      <c r="K18" s="125"/>
      <c r="L18" s="125"/>
    </row>
    <row r="19" spans="2:12" s="30" customFormat="1" ht="12.75">
      <c r="B19" s="360" t="s">
        <v>365</v>
      </c>
      <c r="C19" s="108"/>
      <c r="D19" s="125"/>
      <c r="E19" s="125"/>
      <c r="F19" s="125"/>
      <c r="G19" s="125"/>
      <c r="H19" s="125"/>
      <c r="I19" s="125"/>
      <c r="J19" s="125"/>
      <c r="K19" s="125"/>
      <c r="L19" s="125"/>
    </row>
    <row r="20" spans="2:12" s="30" customFormat="1" ht="12.75">
      <c r="B20" s="360" t="s">
        <v>460</v>
      </c>
      <c r="C20" s="105">
        <f t="shared" ref="C20:L20" si="2">SUM(C11,C14,C17,C18,C19)</f>
        <v>0</v>
      </c>
      <c r="D20" s="105">
        <f t="shared" si="2"/>
        <v>0</v>
      </c>
      <c r="E20" s="105">
        <f t="shared" si="2"/>
        <v>0</v>
      </c>
      <c r="F20" s="105">
        <f t="shared" si="2"/>
        <v>0</v>
      </c>
      <c r="G20" s="105">
        <f t="shared" si="2"/>
        <v>0</v>
      </c>
      <c r="H20" s="105">
        <f t="shared" si="2"/>
        <v>0</v>
      </c>
      <c r="I20" s="105">
        <f t="shared" si="2"/>
        <v>0</v>
      </c>
      <c r="J20" s="105">
        <f t="shared" si="2"/>
        <v>0</v>
      </c>
      <c r="K20" s="105">
        <f t="shared" si="2"/>
        <v>0</v>
      </c>
      <c r="L20" s="105">
        <f t="shared" si="2"/>
        <v>0</v>
      </c>
    </row>
    <row r="21" spans="2:12">
      <c r="B21" s="35"/>
    </row>
    <row r="22" spans="2:12">
      <c r="B22" s="365"/>
      <c r="C22" s="349" t="s">
        <v>378</v>
      </c>
      <c r="D22" s="349" t="s">
        <v>379</v>
      </c>
      <c r="E22" s="349" t="s">
        <v>380</v>
      </c>
      <c r="F22" s="349" t="s">
        <v>287</v>
      </c>
      <c r="G22" s="349" t="s">
        <v>297</v>
      </c>
    </row>
    <row r="23" spans="2:12">
      <c r="B23" s="365" t="s">
        <v>565</v>
      </c>
      <c r="C23" s="349" t="s">
        <v>566</v>
      </c>
      <c r="D23" s="99">
        <f>C14-D14</f>
        <v>0</v>
      </c>
      <c r="E23" s="99">
        <f>'F.1 EBS'!B25</f>
        <v>0</v>
      </c>
      <c r="F23" s="351">
        <v>1</v>
      </c>
      <c r="G23" s="301" t="str">
        <f>IF(ABS(E23-D23)&lt;=F23,"OK","Error")</f>
        <v>OK</v>
      </c>
    </row>
    <row r="24" spans="2:12">
      <c r="B24" s="365" t="s">
        <v>567</v>
      </c>
      <c r="C24" s="349" t="s">
        <v>568</v>
      </c>
      <c r="D24" s="99">
        <f>C17</f>
        <v>0</v>
      </c>
      <c r="E24" s="99">
        <f>'F.A.6 Port Inv'!V29-'F.A.6 Port Inv'!AB29</f>
        <v>0</v>
      </c>
      <c r="F24" s="351">
        <v>1</v>
      </c>
      <c r="G24" s="301" t="str">
        <f>IF(ABS(E24-D24)&lt;=F24,"OK","Error")</f>
        <v>OK</v>
      </c>
    </row>
    <row r="25" spans="2:12">
      <c r="B25" s="365" t="s">
        <v>569</v>
      </c>
      <c r="C25" s="349" t="s">
        <v>566</v>
      </c>
      <c r="D25" s="99">
        <f>C20-C14-C17+D14</f>
        <v>0</v>
      </c>
      <c r="E25" s="99">
        <f>'F.1 EBS'!B22</f>
        <v>0</v>
      </c>
      <c r="F25" s="351">
        <v>1</v>
      </c>
      <c r="G25" s="301" t="str">
        <f>IF(ABS(E25-D25)&lt;=F25,"OK","Error")</f>
        <v>OK</v>
      </c>
    </row>
    <row r="26" spans="2:12">
      <c r="B26" s="394" t="s">
        <v>570</v>
      </c>
      <c r="C26" s="395" t="s">
        <v>566</v>
      </c>
      <c r="D26" s="126">
        <f>D20</f>
        <v>0</v>
      </c>
      <c r="E26" s="126">
        <f>'F.1 EBS'!B23</f>
        <v>0</v>
      </c>
      <c r="F26" s="351">
        <v>1</v>
      </c>
      <c r="G26" s="414" t="str">
        <f>IF(ABS(E26-D26)&lt;=F26,"OK","Error")</f>
        <v>OK</v>
      </c>
    </row>
  </sheetData>
  <sheetProtection insertHyperlinks="0"/>
  <mergeCells count="4">
    <mergeCell ref="B8:B9"/>
    <mergeCell ref="C8:C9"/>
    <mergeCell ref="D8:D9"/>
    <mergeCell ref="E8:L8"/>
  </mergeCells>
  <conditionalFormatting sqref="G23:G26">
    <cfRule type="cellIs" dxfId="101" priority="1" operator="equal">
      <formula>"OK"</formula>
    </cfRule>
    <cfRule type="cellIs" dxfId="100" priority="2" operator="equal">
      <formula>"Error"</formula>
    </cfRule>
  </conditionalFormatting>
  <dataValidations count="1">
    <dataValidation type="decimal" allowBlank="1" showInputMessage="1" showErrorMessage="1" errorTitle="Error" error="Please enter a number of +/- 11 digits" sqref="C18:C19 D15:L17 D12:L13" xr:uid="{EFDC0956-A083-4785-80D2-84C73474F845}">
      <formula1>-99999999999</formula1>
      <formula2>99999999999</formula2>
    </dataValidation>
  </dataValidations>
  <pageMargins left="0.7" right="0.7" top="0.75" bottom="0.75" header="0.3" footer="0.3"/>
  <pageSetup paperSize="9" scale="6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12FC1-98B0-4D4F-82E5-CFDD53D4566D}">
  <sheetPr codeName="Sheet19">
    <pageSetUpPr fitToPage="1"/>
  </sheetPr>
  <dimension ref="A1:AK35"/>
  <sheetViews>
    <sheetView showGridLines="0" topLeftCell="B1" zoomScale="80" zoomScaleNormal="80" workbookViewId="0"/>
  </sheetViews>
  <sheetFormatPr defaultColWidth="8.42578125" defaultRowHeight="15"/>
  <cols>
    <col min="1" max="1" width="3" style="34" hidden="1" customWidth="1"/>
    <col min="2" max="2" width="25.42578125" style="34" customWidth="1"/>
    <col min="3" max="3" width="36.7109375" style="34" customWidth="1"/>
    <col min="4" max="33" width="25.42578125" style="34" customWidth="1"/>
    <col min="34" max="35" width="13.7109375" style="34" customWidth="1"/>
    <col min="36" max="16384" width="8.42578125" style="34"/>
  </cols>
  <sheetData>
    <row r="1" spans="2:37" ht="13.15" customHeight="1">
      <c r="B1" s="28" t="s">
        <v>571</v>
      </c>
      <c r="C1" s="354"/>
      <c r="D1" s="355"/>
      <c r="E1" s="355"/>
      <c r="F1" s="355"/>
      <c r="G1" s="355"/>
      <c r="H1" s="355"/>
      <c r="I1" s="355"/>
      <c r="J1" s="355"/>
      <c r="K1" s="355"/>
      <c r="L1" s="355"/>
      <c r="M1" s="355"/>
      <c r="N1" s="355"/>
      <c r="O1" s="355"/>
      <c r="P1" s="355"/>
      <c r="Q1" s="355"/>
      <c r="R1" s="355"/>
      <c r="S1" s="355"/>
      <c r="T1" s="355"/>
      <c r="U1" s="355"/>
      <c r="V1" s="355"/>
      <c r="W1" s="355"/>
      <c r="X1" s="355"/>
      <c r="Y1" s="355"/>
      <c r="Z1" s="355"/>
      <c r="AA1" s="355"/>
      <c r="AB1" s="355"/>
      <c r="AC1" s="355"/>
      <c r="AD1" s="355"/>
      <c r="AE1" s="355"/>
      <c r="AF1" s="355"/>
      <c r="AG1" s="355"/>
      <c r="AH1" s="355"/>
      <c r="AI1" s="355"/>
      <c r="AK1" s="31" t="s">
        <v>572</v>
      </c>
    </row>
    <row r="2" spans="2:37" s="127" customFormat="1" ht="16.899999999999999" customHeight="1">
      <c r="B2" s="356" t="s">
        <v>108</v>
      </c>
      <c r="C2" s="415" t="str">
        <f>'Cover Page'!F15</f>
        <v>&lt;&lt;Enter by Insurer&gt;&gt;</v>
      </c>
      <c r="AK2" s="31" t="s">
        <v>573</v>
      </c>
    </row>
    <row r="3" spans="2:37" s="127" customFormat="1" ht="16.899999999999999" customHeight="1">
      <c r="B3" s="356" t="s">
        <v>109</v>
      </c>
      <c r="C3" s="416" t="str">
        <f>TEXT(IF('Cover Page'!P13="","",'Cover Page'!P13), "dd mmm yyyy")</f>
        <v/>
      </c>
      <c r="AH3" s="31"/>
      <c r="AI3" s="31"/>
      <c r="AJ3" s="31"/>
      <c r="AK3" s="31" t="s">
        <v>574</v>
      </c>
    </row>
    <row r="4" spans="2:37" s="127" customFormat="1" ht="16.5" customHeight="1">
      <c r="B4" s="356" t="s">
        <v>110</v>
      </c>
      <c r="C4" s="417"/>
      <c r="AK4" s="30" t="s">
        <v>575</v>
      </c>
    </row>
    <row r="5" spans="2:37" s="30" customFormat="1" ht="12.75" hidden="1">
      <c r="AK5" s="30" t="s">
        <v>576</v>
      </c>
    </row>
    <row r="6" spans="2:37" s="30" customFormat="1" ht="12.75" hidden="1">
      <c r="AK6" s="30" t="s">
        <v>577</v>
      </c>
    </row>
    <row r="7" spans="2:37" s="30" customFormat="1" ht="12.75" hidden="1">
      <c r="AK7" s="30" t="s">
        <v>578</v>
      </c>
    </row>
    <row r="8" spans="2:37" s="30" customFormat="1" ht="12.75" hidden="1">
      <c r="AK8" s="30" t="s">
        <v>579</v>
      </c>
    </row>
    <row r="9" spans="2:37" s="30" customFormat="1" ht="12.75" hidden="1">
      <c r="AK9" s="30" t="s">
        <v>580</v>
      </c>
    </row>
    <row r="10" spans="2:37" s="30" customFormat="1" ht="12.75" hidden="1">
      <c r="AK10" s="30" t="s">
        <v>581</v>
      </c>
    </row>
    <row r="11" spans="2:37" s="30" customFormat="1" ht="12.75" hidden="1">
      <c r="AK11" s="30" t="s">
        <v>582</v>
      </c>
    </row>
    <row r="12" spans="2:37" s="30" customFormat="1" ht="12.75" hidden="1">
      <c r="P12" s="35"/>
      <c r="Q12" s="35"/>
      <c r="R12" s="35"/>
      <c r="S12" s="35"/>
      <c r="T12" s="35"/>
      <c r="U12" s="35"/>
      <c r="V12" s="35"/>
      <c r="W12" s="35"/>
      <c r="X12" s="35"/>
      <c r="Y12" s="35"/>
      <c r="Z12" s="35"/>
      <c r="AA12" s="35"/>
      <c r="AB12" s="35"/>
      <c r="AC12" s="35"/>
      <c r="AD12" s="35"/>
      <c r="AE12" s="35"/>
      <c r="AF12" s="35"/>
      <c r="AG12" s="35"/>
      <c r="AK12" s="30" t="s">
        <v>583</v>
      </c>
    </row>
    <row r="13" spans="2:37" s="30" customFormat="1" ht="12.75" hidden="1">
      <c r="P13" s="35"/>
      <c r="Q13" s="35"/>
      <c r="R13" s="35"/>
      <c r="S13" s="35"/>
      <c r="T13" s="35"/>
      <c r="U13" s="35"/>
      <c r="V13" s="35"/>
      <c r="W13" s="35"/>
      <c r="X13" s="35"/>
      <c r="Y13" s="35"/>
      <c r="Z13" s="35"/>
      <c r="AA13" s="35"/>
      <c r="AB13" s="35"/>
      <c r="AC13" s="35"/>
      <c r="AD13" s="35"/>
      <c r="AE13" s="35"/>
      <c r="AF13" s="35"/>
      <c r="AG13" s="35"/>
      <c r="AK13" s="30" t="s">
        <v>584</v>
      </c>
    </row>
    <row r="14" spans="2:37" s="30" customFormat="1" ht="12.75">
      <c r="B14" s="35" t="s">
        <v>111</v>
      </c>
      <c r="C14" s="35"/>
      <c r="P14" s="35"/>
      <c r="Q14" s="35"/>
      <c r="R14" s="35"/>
      <c r="S14" s="35"/>
      <c r="T14" s="35"/>
      <c r="U14" s="35"/>
      <c r="V14" s="35"/>
      <c r="W14" s="35"/>
      <c r="X14" s="35"/>
      <c r="Y14" s="35"/>
      <c r="Z14" s="35"/>
      <c r="AA14" s="35"/>
      <c r="AB14" s="35"/>
      <c r="AC14" s="35"/>
      <c r="AD14" s="35"/>
      <c r="AE14" s="35"/>
      <c r="AF14" s="35"/>
      <c r="AG14" s="35"/>
      <c r="AK14" s="30" t="s">
        <v>585</v>
      </c>
    </row>
    <row r="15" spans="2:37" s="30" customFormat="1" ht="12.75">
      <c r="B15" s="418" t="s">
        <v>115</v>
      </c>
      <c r="C15" s="418" t="s">
        <v>116</v>
      </c>
      <c r="D15" s="418" t="s">
        <v>117</v>
      </c>
      <c r="E15" s="418" t="s">
        <v>118</v>
      </c>
      <c r="F15" s="418" t="s">
        <v>119</v>
      </c>
      <c r="G15" s="418" t="s">
        <v>120</v>
      </c>
      <c r="H15" s="418" t="s">
        <v>121</v>
      </c>
      <c r="I15" s="418" t="s">
        <v>122</v>
      </c>
      <c r="J15" s="418" t="s">
        <v>123</v>
      </c>
      <c r="K15" s="418" t="s">
        <v>124</v>
      </c>
      <c r="L15" s="418" t="s">
        <v>125</v>
      </c>
      <c r="M15" s="418" t="s">
        <v>126</v>
      </c>
      <c r="N15" s="418" t="s">
        <v>127</v>
      </c>
      <c r="O15" s="411" t="s">
        <v>128</v>
      </c>
      <c r="P15" s="411" t="s">
        <v>129</v>
      </c>
      <c r="Q15" s="411" t="s">
        <v>130</v>
      </c>
      <c r="R15" s="411" t="s">
        <v>131</v>
      </c>
      <c r="S15" s="411" t="s">
        <v>132</v>
      </c>
      <c r="T15" s="411" t="s">
        <v>133</v>
      </c>
      <c r="U15" s="411" t="s">
        <v>134</v>
      </c>
      <c r="V15" s="411" t="s">
        <v>462</v>
      </c>
      <c r="W15" s="411" t="s">
        <v>463</v>
      </c>
      <c r="X15" s="411" t="s">
        <v>464</v>
      </c>
      <c r="Y15" s="411" t="s">
        <v>465</v>
      </c>
      <c r="Z15" s="411" t="s">
        <v>466</v>
      </c>
      <c r="AA15" s="411" t="s">
        <v>467</v>
      </c>
      <c r="AB15" s="411" t="s">
        <v>468</v>
      </c>
      <c r="AC15" s="411" t="s">
        <v>469</v>
      </c>
      <c r="AD15" s="411" t="s">
        <v>491</v>
      </c>
      <c r="AE15" s="411" t="s">
        <v>492</v>
      </c>
      <c r="AF15" s="411" t="s">
        <v>493</v>
      </c>
      <c r="AG15" s="411" t="s">
        <v>494</v>
      </c>
      <c r="AH15" s="708" t="s">
        <v>586</v>
      </c>
      <c r="AI15" s="677" t="s">
        <v>587</v>
      </c>
      <c r="AK15" s="30" t="s">
        <v>588</v>
      </c>
    </row>
    <row r="16" spans="2:37" s="30" customFormat="1" ht="13.5" customHeight="1">
      <c r="B16" s="665" t="s">
        <v>589</v>
      </c>
      <c r="C16" s="711" t="s">
        <v>590</v>
      </c>
      <c r="D16" s="665" t="s">
        <v>99</v>
      </c>
      <c r="E16" s="665" t="s">
        <v>591</v>
      </c>
      <c r="F16" s="713" t="s">
        <v>592</v>
      </c>
      <c r="G16" s="714"/>
      <c r="H16" s="714"/>
      <c r="I16" s="714"/>
      <c r="J16" s="715"/>
      <c r="K16" s="703" t="s">
        <v>557</v>
      </c>
      <c r="L16" s="716" t="s">
        <v>593</v>
      </c>
      <c r="M16" s="665" t="s">
        <v>594</v>
      </c>
      <c r="N16" s="665" t="s">
        <v>595</v>
      </c>
      <c r="O16" s="665" t="s">
        <v>572</v>
      </c>
      <c r="P16" s="718" t="s">
        <v>596</v>
      </c>
      <c r="Q16" s="719"/>
      <c r="R16" s="719"/>
      <c r="S16" s="719"/>
      <c r="T16" s="665" t="s">
        <v>597</v>
      </c>
      <c r="U16" s="656" t="s">
        <v>598</v>
      </c>
      <c r="V16" s="657"/>
      <c r="W16" s="657"/>
      <c r="X16" s="657"/>
      <c r="Y16" s="657"/>
      <c r="Z16" s="658"/>
      <c r="AA16" s="656" t="s">
        <v>599</v>
      </c>
      <c r="AB16" s="657"/>
      <c r="AC16" s="657"/>
      <c r="AD16" s="657"/>
      <c r="AE16" s="657"/>
      <c r="AF16" s="658"/>
      <c r="AG16" s="694" t="s">
        <v>600</v>
      </c>
      <c r="AH16" s="709"/>
      <c r="AI16" s="710"/>
      <c r="AK16" s="30" t="s">
        <v>601</v>
      </c>
    </row>
    <row r="17" spans="1:35" s="30" customFormat="1" ht="114" customHeight="1">
      <c r="B17" s="666"/>
      <c r="C17" s="712"/>
      <c r="D17" s="666"/>
      <c r="E17" s="666"/>
      <c r="F17" s="419" t="s">
        <v>79</v>
      </c>
      <c r="G17" s="419" t="s">
        <v>100</v>
      </c>
      <c r="H17" s="419" t="s">
        <v>101</v>
      </c>
      <c r="I17" s="419" t="s">
        <v>602</v>
      </c>
      <c r="J17" s="419" t="s">
        <v>603</v>
      </c>
      <c r="K17" s="704"/>
      <c r="L17" s="717"/>
      <c r="M17" s="666"/>
      <c r="N17" s="666"/>
      <c r="O17" s="666"/>
      <c r="P17" s="419" t="s">
        <v>604</v>
      </c>
      <c r="Q17" s="419" t="s">
        <v>605</v>
      </c>
      <c r="R17" s="419" t="s">
        <v>606</v>
      </c>
      <c r="S17" s="419" t="s">
        <v>607</v>
      </c>
      <c r="T17" s="666"/>
      <c r="U17" s="398" t="s">
        <v>608</v>
      </c>
      <c r="V17" s="398" t="s">
        <v>609</v>
      </c>
      <c r="W17" s="398" t="s">
        <v>610</v>
      </c>
      <c r="X17" s="398" t="s">
        <v>611</v>
      </c>
      <c r="Y17" s="398" t="s">
        <v>612</v>
      </c>
      <c r="Z17" s="398" t="s">
        <v>613</v>
      </c>
      <c r="AA17" s="398" t="s">
        <v>608</v>
      </c>
      <c r="AB17" s="398" t="s">
        <v>609</v>
      </c>
      <c r="AC17" s="398" t="s">
        <v>610</v>
      </c>
      <c r="AD17" s="398" t="s">
        <v>611</v>
      </c>
      <c r="AE17" s="398" t="s">
        <v>612</v>
      </c>
      <c r="AF17" s="398" t="s">
        <v>613</v>
      </c>
      <c r="AG17" s="696"/>
      <c r="AH17" s="709"/>
      <c r="AI17" s="678"/>
    </row>
    <row r="18" spans="1:35" s="30" customFormat="1" ht="12.4" customHeight="1">
      <c r="B18" s="420">
        <v>1</v>
      </c>
      <c r="C18" s="128"/>
      <c r="D18" s="128"/>
      <c r="E18" s="128"/>
      <c r="F18" s="128"/>
      <c r="G18" s="128"/>
      <c r="H18" s="128"/>
      <c r="I18" s="128"/>
      <c r="J18" s="129"/>
      <c r="K18" s="130">
        <f>SUM(U18:Z18,AG18)-SUM(AA18:AF18)</f>
        <v>0</v>
      </c>
      <c r="L18" s="131" t="str">
        <f t="shared" ref="L18:L27" si="0">IFERROR(K18/J18,"")</f>
        <v/>
      </c>
      <c r="M18" s="128"/>
      <c r="N18" s="129"/>
      <c r="O18" s="128"/>
      <c r="P18" s="132"/>
      <c r="Q18" s="132"/>
      <c r="R18" s="132"/>
      <c r="S18" s="133" t="str">
        <f t="shared" ref="S18:S28" si="1">IFERROR(IF(OR($O18=$AK$5,$O18=$AK$8,$O18=$AK$10,$O18=$AK$11,$O18=$AK$13,$O18=$AK$14,$O18=$AK$15,$O18=$AK$16),1-SUM(P18:R18),""),"")</f>
        <v/>
      </c>
      <c r="T18" s="134"/>
      <c r="U18" s="129"/>
      <c r="V18" s="129"/>
      <c r="W18" s="129"/>
      <c r="X18" s="129"/>
      <c r="Y18" s="129"/>
      <c r="Z18" s="129"/>
      <c r="AA18" s="129"/>
      <c r="AB18" s="129"/>
      <c r="AC18" s="129"/>
      <c r="AD18" s="129"/>
      <c r="AE18" s="129"/>
      <c r="AF18" s="129"/>
      <c r="AG18" s="129"/>
      <c r="AH18" s="421" t="str">
        <f>IF(M18="Yes",IF(COUNTIFS('F.A.6A Port Inv of Port Inv'!B:B,B18)&gt;0,"OK","Error"),"OK")</f>
        <v>OK</v>
      </c>
      <c r="AI18" s="421" t="str">
        <f>IF(T18="","OK",IF(_xlfn.DAYS('Cover Page'!$P$13,T18)&gt;92,"Error","OK"))</f>
        <v>OK</v>
      </c>
    </row>
    <row r="19" spans="1:35" s="30" customFormat="1" ht="12.4" customHeight="1">
      <c r="B19" s="420">
        <v>2</v>
      </c>
      <c r="C19" s="128"/>
      <c r="D19" s="128"/>
      <c r="E19" s="128"/>
      <c r="F19" s="128"/>
      <c r="G19" s="128"/>
      <c r="H19" s="128"/>
      <c r="I19" s="128"/>
      <c r="J19" s="129"/>
      <c r="K19" s="130">
        <f t="shared" ref="K19:K29" si="2">SUM(U19:Z19, AG19)-SUM(AA19:AF19)</f>
        <v>0</v>
      </c>
      <c r="L19" s="131" t="str">
        <f t="shared" si="0"/>
        <v/>
      </c>
      <c r="M19" s="128"/>
      <c r="N19" s="129"/>
      <c r="O19" s="128"/>
      <c r="P19" s="132"/>
      <c r="Q19" s="132"/>
      <c r="R19" s="132"/>
      <c r="S19" s="133" t="str">
        <f t="shared" si="1"/>
        <v/>
      </c>
      <c r="T19" s="134"/>
      <c r="U19" s="129"/>
      <c r="V19" s="129"/>
      <c r="W19" s="129"/>
      <c r="X19" s="129"/>
      <c r="Y19" s="129"/>
      <c r="Z19" s="129"/>
      <c r="AA19" s="129"/>
      <c r="AB19" s="129"/>
      <c r="AC19" s="129"/>
      <c r="AD19" s="129"/>
      <c r="AE19" s="129"/>
      <c r="AF19" s="129"/>
      <c r="AG19" s="129"/>
      <c r="AH19" s="421" t="str">
        <f>IF(M19="Yes",IF(COUNTIFS('F.A.6A Port Inv of Port Inv'!B:B,B19)&gt;0,"OK","Error"),"OK")</f>
        <v>OK</v>
      </c>
      <c r="AI19" s="421" t="str">
        <f>IF(T19="","OK",IF(_xlfn.DAYS('Cover Page'!$P$13,T19)&gt;92,"Error","OK"))</f>
        <v>OK</v>
      </c>
    </row>
    <row r="20" spans="1:35" s="30" customFormat="1" ht="12.75">
      <c r="B20" s="420">
        <v>3</v>
      </c>
      <c r="C20" s="128"/>
      <c r="D20" s="128"/>
      <c r="E20" s="128"/>
      <c r="F20" s="128"/>
      <c r="G20" s="128"/>
      <c r="H20" s="128"/>
      <c r="I20" s="128"/>
      <c r="J20" s="129"/>
      <c r="K20" s="130">
        <f t="shared" si="2"/>
        <v>0</v>
      </c>
      <c r="L20" s="131" t="str">
        <f t="shared" si="0"/>
        <v/>
      </c>
      <c r="M20" s="128"/>
      <c r="N20" s="129"/>
      <c r="O20" s="128"/>
      <c r="P20" s="132"/>
      <c r="Q20" s="132"/>
      <c r="R20" s="132"/>
      <c r="S20" s="133" t="str">
        <f t="shared" si="1"/>
        <v/>
      </c>
      <c r="T20" s="134"/>
      <c r="U20" s="129"/>
      <c r="V20" s="129"/>
      <c r="W20" s="129"/>
      <c r="X20" s="129"/>
      <c r="Y20" s="129"/>
      <c r="Z20" s="129"/>
      <c r="AA20" s="129"/>
      <c r="AB20" s="129"/>
      <c r="AC20" s="129"/>
      <c r="AD20" s="129"/>
      <c r="AE20" s="129"/>
      <c r="AF20" s="129"/>
      <c r="AG20" s="129"/>
      <c r="AH20" s="421" t="str">
        <f>IF(M20="Yes",IF(COUNTIFS('F.A.6A Port Inv of Port Inv'!B:B,B20)&gt;0,"OK","Error"),"OK")</f>
        <v>OK</v>
      </c>
      <c r="AI20" s="421" t="str">
        <f>IF(T20="","OK",IF(_xlfn.DAYS('Cover Page'!$P$13,T20)&gt;92,"Error","OK"))</f>
        <v>OK</v>
      </c>
    </row>
    <row r="21" spans="1:35" s="30" customFormat="1" ht="12.75">
      <c r="B21" s="420">
        <v>4</v>
      </c>
      <c r="C21" s="128"/>
      <c r="D21" s="128"/>
      <c r="E21" s="128"/>
      <c r="F21" s="128"/>
      <c r="G21" s="128"/>
      <c r="H21" s="128"/>
      <c r="I21" s="128"/>
      <c r="J21" s="129"/>
      <c r="K21" s="130">
        <f t="shared" si="2"/>
        <v>0</v>
      </c>
      <c r="L21" s="131" t="str">
        <f t="shared" si="0"/>
        <v/>
      </c>
      <c r="M21" s="128"/>
      <c r="N21" s="129"/>
      <c r="O21" s="128"/>
      <c r="P21" s="132"/>
      <c r="Q21" s="132"/>
      <c r="R21" s="132"/>
      <c r="S21" s="133" t="str">
        <f t="shared" si="1"/>
        <v/>
      </c>
      <c r="T21" s="134"/>
      <c r="U21" s="129"/>
      <c r="V21" s="129"/>
      <c r="W21" s="129"/>
      <c r="X21" s="129"/>
      <c r="Y21" s="129"/>
      <c r="Z21" s="129"/>
      <c r="AA21" s="129"/>
      <c r="AB21" s="129"/>
      <c r="AC21" s="129"/>
      <c r="AD21" s="129"/>
      <c r="AE21" s="129"/>
      <c r="AF21" s="129"/>
      <c r="AG21" s="129"/>
      <c r="AH21" s="421" t="str">
        <f>IF(M21="Yes",IF(COUNTIFS('F.A.6A Port Inv of Port Inv'!B:B,B21)&gt;0,"OK","Error"),"OK")</f>
        <v>OK</v>
      </c>
      <c r="AI21" s="421" t="str">
        <f>IF(T21="","OK",IF(_xlfn.DAYS('Cover Page'!$P$13,T21)&gt;92,"Error","OK"))</f>
        <v>OK</v>
      </c>
    </row>
    <row r="22" spans="1:35" s="30" customFormat="1" ht="12.75">
      <c r="B22" s="420">
        <v>5</v>
      </c>
      <c r="C22" s="128"/>
      <c r="D22" s="128"/>
      <c r="E22" s="128"/>
      <c r="F22" s="128"/>
      <c r="G22" s="128"/>
      <c r="H22" s="128"/>
      <c r="I22" s="128"/>
      <c r="J22" s="129"/>
      <c r="K22" s="130">
        <f t="shared" si="2"/>
        <v>0</v>
      </c>
      <c r="L22" s="131" t="str">
        <f t="shared" si="0"/>
        <v/>
      </c>
      <c r="M22" s="128"/>
      <c r="N22" s="129"/>
      <c r="O22" s="128"/>
      <c r="P22" s="132"/>
      <c r="Q22" s="132"/>
      <c r="R22" s="132"/>
      <c r="S22" s="133" t="str">
        <f t="shared" si="1"/>
        <v/>
      </c>
      <c r="T22" s="134"/>
      <c r="U22" s="129"/>
      <c r="V22" s="129"/>
      <c r="W22" s="129"/>
      <c r="X22" s="129"/>
      <c r="Y22" s="129"/>
      <c r="Z22" s="129"/>
      <c r="AA22" s="129"/>
      <c r="AB22" s="129"/>
      <c r="AC22" s="129"/>
      <c r="AD22" s="129"/>
      <c r="AE22" s="129"/>
      <c r="AF22" s="129"/>
      <c r="AG22" s="129"/>
      <c r="AH22" s="421" t="str">
        <f>IF(M22="Yes",IF(COUNTIFS('F.A.6A Port Inv of Port Inv'!B:B,B22)&gt;0,"OK","Error"),"OK")</f>
        <v>OK</v>
      </c>
      <c r="AI22" s="421" t="str">
        <f>IF(T22="","OK",IF(_xlfn.DAYS('Cover Page'!$P$13,T22)&gt;92,"Error","OK"))</f>
        <v>OK</v>
      </c>
    </row>
    <row r="23" spans="1:35">
      <c r="A23" s="30"/>
      <c r="B23" s="420">
        <v>6</v>
      </c>
      <c r="C23" s="128"/>
      <c r="D23" s="128"/>
      <c r="E23" s="128"/>
      <c r="F23" s="128"/>
      <c r="G23" s="128"/>
      <c r="H23" s="128"/>
      <c r="I23" s="128"/>
      <c r="J23" s="129"/>
      <c r="K23" s="130">
        <f t="shared" si="2"/>
        <v>0</v>
      </c>
      <c r="L23" s="131" t="str">
        <f t="shared" si="0"/>
        <v/>
      </c>
      <c r="M23" s="128"/>
      <c r="N23" s="129"/>
      <c r="O23" s="128"/>
      <c r="P23" s="132"/>
      <c r="Q23" s="132"/>
      <c r="R23" s="132"/>
      <c r="S23" s="133" t="str">
        <f t="shared" si="1"/>
        <v/>
      </c>
      <c r="T23" s="134"/>
      <c r="U23" s="129"/>
      <c r="V23" s="129"/>
      <c r="W23" s="129"/>
      <c r="X23" s="129"/>
      <c r="Y23" s="129"/>
      <c r="Z23" s="129"/>
      <c r="AA23" s="129"/>
      <c r="AB23" s="129"/>
      <c r="AC23" s="129"/>
      <c r="AD23" s="129"/>
      <c r="AE23" s="129"/>
      <c r="AF23" s="129"/>
      <c r="AG23" s="129"/>
      <c r="AH23" s="421" t="str">
        <f>IF(M23="Yes",IF(COUNTIFS('F.A.6A Port Inv of Port Inv'!B:B,B23)&gt;0,"OK","Error"),"OK")</f>
        <v>OK</v>
      </c>
      <c r="AI23" s="421" t="str">
        <f>IF(T23="","OK",IF(_xlfn.DAYS('Cover Page'!$P$13,T23)&gt;92,"Error","OK"))</f>
        <v>OK</v>
      </c>
    </row>
    <row r="24" spans="1:35">
      <c r="A24" s="30"/>
      <c r="B24" s="420">
        <v>7</v>
      </c>
      <c r="C24" s="128"/>
      <c r="D24" s="128"/>
      <c r="E24" s="128"/>
      <c r="F24" s="128"/>
      <c r="G24" s="128"/>
      <c r="H24" s="128"/>
      <c r="I24" s="128"/>
      <c r="J24" s="129"/>
      <c r="K24" s="130">
        <f t="shared" si="2"/>
        <v>0</v>
      </c>
      <c r="L24" s="131" t="str">
        <f t="shared" si="0"/>
        <v/>
      </c>
      <c r="M24" s="128"/>
      <c r="N24" s="129"/>
      <c r="O24" s="128"/>
      <c r="P24" s="132"/>
      <c r="Q24" s="132"/>
      <c r="R24" s="132"/>
      <c r="S24" s="133" t="str">
        <f t="shared" si="1"/>
        <v/>
      </c>
      <c r="T24" s="134"/>
      <c r="U24" s="129"/>
      <c r="V24" s="129"/>
      <c r="W24" s="129"/>
      <c r="X24" s="129"/>
      <c r="Y24" s="129"/>
      <c r="Z24" s="129"/>
      <c r="AA24" s="129"/>
      <c r="AB24" s="129"/>
      <c r="AC24" s="129"/>
      <c r="AD24" s="129"/>
      <c r="AE24" s="129"/>
      <c r="AF24" s="129"/>
      <c r="AG24" s="129"/>
      <c r="AH24" s="421" t="str">
        <f>IF(M24="Yes",IF(COUNTIFS('F.A.6A Port Inv of Port Inv'!B:B,B24)&gt;0,"OK","Error"),"OK")</f>
        <v>OK</v>
      </c>
      <c r="AI24" s="421" t="str">
        <f>IF(T24="","OK",IF(_xlfn.DAYS('Cover Page'!$P$13,T24)&gt;92,"Error","OK"))</f>
        <v>OK</v>
      </c>
    </row>
    <row r="25" spans="1:35">
      <c r="A25" s="30"/>
      <c r="B25" s="420">
        <v>8</v>
      </c>
      <c r="C25" s="128"/>
      <c r="D25" s="128"/>
      <c r="E25" s="128"/>
      <c r="F25" s="128"/>
      <c r="G25" s="128"/>
      <c r="H25" s="128"/>
      <c r="I25" s="128"/>
      <c r="J25" s="129"/>
      <c r="K25" s="130">
        <f t="shared" si="2"/>
        <v>0</v>
      </c>
      <c r="L25" s="131" t="str">
        <f t="shared" si="0"/>
        <v/>
      </c>
      <c r="M25" s="128"/>
      <c r="N25" s="129"/>
      <c r="O25" s="128"/>
      <c r="P25" s="132"/>
      <c r="Q25" s="132"/>
      <c r="R25" s="132"/>
      <c r="S25" s="133" t="str">
        <f t="shared" si="1"/>
        <v/>
      </c>
      <c r="T25" s="134"/>
      <c r="U25" s="129"/>
      <c r="V25" s="129"/>
      <c r="W25" s="129"/>
      <c r="X25" s="129"/>
      <c r="Y25" s="129"/>
      <c r="Z25" s="129"/>
      <c r="AA25" s="129"/>
      <c r="AB25" s="129"/>
      <c r="AC25" s="129"/>
      <c r="AD25" s="129"/>
      <c r="AE25" s="129"/>
      <c r="AF25" s="129"/>
      <c r="AG25" s="129"/>
      <c r="AH25" s="421" t="str">
        <f>IF(M25="Yes",IF(COUNTIFS('F.A.6A Port Inv of Port Inv'!B:B,B25)&gt;0,"OK","Error"),"OK")</f>
        <v>OK</v>
      </c>
      <c r="AI25" s="421" t="str">
        <f>IF(T25="","OK",IF(_xlfn.DAYS('Cover Page'!$P$13,T25)&gt;92,"Error","OK"))</f>
        <v>OK</v>
      </c>
    </row>
    <row r="26" spans="1:35">
      <c r="A26" s="30"/>
      <c r="B26" s="420">
        <v>9</v>
      </c>
      <c r="C26" s="128"/>
      <c r="D26" s="128"/>
      <c r="E26" s="128"/>
      <c r="F26" s="128"/>
      <c r="G26" s="128"/>
      <c r="H26" s="128"/>
      <c r="I26" s="128"/>
      <c r="J26" s="129"/>
      <c r="K26" s="130">
        <f t="shared" si="2"/>
        <v>0</v>
      </c>
      <c r="L26" s="131" t="str">
        <f t="shared" si="0"/>
        <v/>
      </c>
      <c r="M26" s="128"/>
      <c r="N26" s="129"/>
      <c r="O26" s="128"/>
      <c r="P26" s="132"/>
      <c r="Q26" s="132"/>
      <c r="R26" s="132"/>
      <c r="S26" s="133" t="str">
        <f t="shared" si="1"/>
        <v/>
      </c>
      <c r="T26" s="134"/>
      <c r="U26" s="129"/>
      <c r="V26" s="129"/>
      <c r="W26" s="129"/>
      <c r="X26" s="129"/>
      <c r="Y26" s="129"/>
      <c r="Z26" s="129"/>
      <c r="AA26" s="129"/>
      <c r="AB26" s="129"/>
      <c r="AC26" s="129"/>
      <c r="AD26" s="129"/>
      <c r="AE26" s="129"/>
      <c r="AF26" s="129"/>
      <c r="AG26" s="129"/>
      <c r="AH26" s="421" t="str">
        <f>IF(M26="Yes",IF(COUNTIFS('F.A.6A Port Inv of Port Inv'!B:B,B26)&gt;0,"OK","Error"),"OK")</f>
        <v>OK</v>
      </c>
      <c r="AI26" s="421" t="str">
        <f>IF(T26="","OK",IF(_xlfn.DAYS('Cover Page'!$P$13,T26)&gt;92,"Error","OK"))</f>
        <v>OK</v>
      </c>
    </row>
    <row r="27" spans="1:35">
      <c r="A27" s="30"/>
      <c r="B27" s="420">
        <v>10</v>
      </c>
      <c r="C27" s="128"/>
      <c r="D27" s="128"/>
      <c r="E27" s="128"/>
      <c r="F27" s="128"/>
      <c r="G27" s="128"/>
      <c r="H27" s="128"/>
      <c r="I27" s="128"/>
      <c r="J27" s="129"/>
      <c r="K27" s="130">
        <f t="shared" si="2"/>
        <v>0</v>
      </c>
      <c r="L27" s="131" t="str">
        <f t="shared" si="0"/>
        <v/>
      </c>
      <c r="M27" s="128"/>
      <c r="N27" s="129"/>
      <c r="O27" s="128"/>
      <c r="P27" s="132"/>
      <c r="Q27" s="132"/>
      <c r="R27" s="132"/>
      <c r="S27" s="133" t="str">
        <f t="shared" si="1"/>
        <v/>
      </c>
      <c r="T27" s="134"/>
      <c r="U27" s="129"/>
      <c r="V27" s="129"/>
      <c r="W27" s="129"/>
      <c r="X27" s="129"/>
      <c r="Y27" s="129"/>
      <c r="Z27" s="129"/>
      <c r="AA27" s="129"/>
      <c r="AB27" s="129"/>
      <c r="AC27" s="129"/>
      <c r="AD27" s="129"/>
      <c r="AE27" s="129"/>
      <c r="AF27" s="129"/>
      <c r="AG27" s="129"/>
      <c r="AH27" s="421" t="str">
        <f>IF(M27="Yes",IF(COUNTIFS('F.A.6A Port Inv of Port Inv'!B:B,B27)&gt;0,"OK","Error"),"OK")</f>
        <v>OK</v>
      </c>
      <c r="AI27" s="421" t="str">
        <f>IF(T27="","OK",IF(_xlfn.DAYS('Cover Page'!$P$13,T27)&gt;92,"Error","OK"))</f>
        <v>OK</v>
      </c>
    </row>
    <row r="28" spans="1:35" ht="26.25">
      <c r="A28" s="30"/>
      <c r="B28" s="422" t="s">
        <v>614</v>
      </c>
      <c r="C28" s="118"/>
      <c r="D28" s="118"/>
      <c r="E28" s="118"/>
      <c r="F28" s="118"/>
      <c r="G28" s="118"/>
      <c r="H28" s="118"/>
      <c r="I28" s="118"/>
      <c r="J28" s="118"/>
      <c r="K28" s="130">
        <f t="shared" si="2"/>
        <v>0</v>
      </c>
      <c r="L28" s="118"/>
      <c r="M28" s="118"/>
      <c r="N28" s="129"/>
      <c r="O28" s="128"/>
      <c r="P28" s="132"/>
      <c r="Q28" s="132"/>
      <c r="R28" s="132"/>
      <c r="S28" s="133" t="str">
        <f t="shared" si="1"/>
        <v/>
      </c>
      <c r="T28" s="134"/>
      <c r="U28" s="129"/>
      <c r="V28" s="129"/>
      <c r="W28" s="129"/>
      <c r="X28" s="129"/>
      <c r="Y28" s="129"/>
      <c r="Z28" s="129"/>
      <c r="AA28" s="129"/>
      <c r="AB28" s="129"/>
      <c r="AC28" s="129"/>
      <c r="AD28" s="129"/>
      <c r="AE28" s="129"/>
      <c r="AF28" s="129"/>
      <c r="AG28" s="129"/>
      <c r="AH28" s="118"/>
      <c r="AI28" s="421" t="str">
        <f>IF(T28="","OK",IF(_xlfn.DAYS('Cover Page'!$P$13,T28)&gt;92,"Error","OK"))</f>
        <v>OK</v>
      </c>
    </row>
    <row r="29" spans="1:35">
      <c r="A29" s="30"/>
      <c r="B29" s="423" t="s">
        <v>460</v>
      </c>
      <c r="C29" s="423"/>
      <c r="D29" s="423"/>
      <c r="E29" s="423"/>
      <c r="F29" s="424"/>
      <c r="G29" s="424"/>
      <c r="H29" s="424"/>
      <c r="I29" s="424"/>
      <c r="J29" s="424"/>
      <c r="K29" s="130">
        <f t="shared" si="2"/>
        <v>0</v>
      </c>
      <c r="L29" s="423"/>
      <c r="M29" s="423"/>
      <c r="N29" s="105">
        <f>SUM(N18:N28)</f>
        <v>0</v>
      </c>
      <c r="O29" s="423"/>
      <c r="P29" s="423"/>
      <c r="Q29" s="423"/>
      <c r="R29" s="423"/>
      <c r="S29" s="423"/>
      <c r="T29" s="423"/>
      <c r="U29" s="105">
        <f t="shared" ref="U29:AG29" si="3">SUM(U18:U28)</f>
        <v>0</v>
      </c>
      <c r="V29" s="105">
        <f t="shared" si="3"/>
        <v>0</v>
      </c>
      <c r="W29" s="105">
        <f t="shared" si="3"/>
        <v>0</v>
      </c>
      <c r="X29" s="105">
        <f t="shared" si="3"/>
        <v>0</v>
      </c>
      <c r="Y29" s="105">
        <f t="shared" si="3"/>
        <v>0</v>
      </c>
      <c r="Z29" s="105">
        <f t="shared" si="3"/>
        <v>0</v>
      </c>
      <c r="AA29" s="105">
        <f t="shared" si="3"/>
        <v>0</v>
      </c>
      <c r="AB29" s="105">
        <f t="shared" si="3"/>
        <v>0</v>
      </c>
      <c r="AC29" s="105">
        <f t="shared" si="3"/>
        <v>0</v>
      </c>
      <c r="AD29" s="105">
        <f t="shared" si="3"/>
        <v>0</v>
      </c>
      <c r="AE29" s="105">
        <f t="shared" si="3"/>
        <v>0</v>
      </c>
      <c r="AF29" s="105">
        <f t="shared" si="3"/>
        <v>0</v>
      </c>
      <c r="AG29" s="105">
        <f t="shared" si="3"/>
        <v>0</v>
      </c>
      <c r="AH29" s="118"/>
      <c r="AI29" s="118"/>
    </row>
    <row r="30" spans="1:35" ht="37.15" customHeight="1">
      <c r="A30" s="30"/>
      <c r="B30" s="425"/>
      <c r="C30" s="425"/>
      <c r="D30" s="425"/>
      <c r="E30" s="425"/>
      <c r="F30" s="426"/>
      <c r="G30" s="426"/>
      <c r="H30" s="426"/>
      <c r="I30" s="426"/>
      <c r="J30" s="426"/>
      <c r="K30" s="135"/>
      <c r="L30" s="425"/>
      <c r="M30" s="425"/>
      <c r="N30" s="135"/>
      <c r="O30" s="425"/>
      <c r="P30" s="425"/>
      <c r="Q30" s="425"/>
      <c r="R30" s="425"/>
      <c r="S30" s="425"/>
      <c r="T30" s="425"/>
      <c r="U30" s="135"/>
      <c r="V30" s="135"/>
      <c r="W30" s="135"/>
      <c r="X30" s="135"/>
      <c r="Y30" s="135"/>
      <c r="Z30" s="135"/>
      <c r="AA30" s="135"/>
      <c r="AB30" s="135"/>
      <c r="AC30" s="135"/>
      <c r="AD30" s="135"/>
      <c r="AE30" s="135"/>
      <c r="AF30" s="135"/>
      <c r="AG30" s="135"/>
      <c r="AH30" s="136"/>
      <c r="AI30" s="136"/>
    </row>
    <row r="31" spans="1:35">
      <c r="A31" s="30"/>
      <c r="B31" s="35"/>
      <c r="C31" s="35"/>
      <c r="D31" s="35"/>
      <c r="E31" s="35"/>
      <c r="F31" s="30"/>
      <c r="G31" s="30"/>
      <c r="H31" s="30"/>
      <c r="I31" s="30"/>
      <c r="J31" s="30"/>
      <c r="K31" s="30"/>
      <c r="L31" s="30"/>
      <c r="M31" s="30"/>
      <c r="N31" s="30"/>
      <c r="O31" s="30"/>
      <c r="P31" s="30"/>
      <c r="Q31" s="30"/>
      <c r="R31" s="30"/>
      <c r="S31" s="30"/>
      <c r="T31" s="30"/>
      <c r="U31" s="30"/>
      <c r="V31" s="30"/>
      <c r="W31" s="30"/>
      <c r="X31" s="30"/>
      <c r="Y31" s="30"/>
      <c r="Z31" s="30"/>
      <c r="AA31" s="30"/>
      <c r="AB31" s="30"/>
      <c r="AC31" s="30"/>
      <c r="AD31" s="30"/>
      <c r="AE31" s="30"/>
      <c r="AF31" s="30"/>
      <c r="AG31" s="30"/>
      <c r="AH31" s="30"/>
      <c r="AI31" s="30"/>
    </row>
    <row r="32" spans="1:35">
      <c r="B32" s="239"/>
      <c r="C32" s="365"/>
      <c r="D32" s="349" t="s">
        <v>378</v>
      </c>
      <c r="E32" s="349" t="s">
        <v>379</v>
      </c>
      <c r="F32" s="349" t="s">
        <v>380</v>
      </c>
      <c r="G32" s="349" t="s">
        <v>287</v>
      </c>
      <c r="H32" s="349" t="s">
        <v>297</v>
      </c>
      <c r="I32" s="349" t="s">
        <v>80</v>
      </c>
    </row>
    <row r="33" spans="2:9">
      <c r="B33" s="239"/>
      <c r="C33" s="365" t="s">
        <v>615</v>
      </c>
      <c r="D33" s="349" t="s">
        <v>616</v>
      </c>
      <c r="E33" s="99">
        <f>K29</f>
        <v>0</v>
      </c>
      <c r="F33" s="99">
        <f>'F.1 EBS'!B36</f>
        <v>0</v>
      </c>
      <c r="G33" s="351">
        <v>1</v>
      </c>
      <c r="H33" s="301" t="str">
        <f>IF(ABS(F33-E33)&lt;=G33,"OK","Error")</f>
        <v>OK</v>
      </c>
      <c r="I33" s="118"/>
    </row>
    <row r="34" spans="2:9" ht="14.65" customHeight="1">
      <c r="C34" s="365" t="s">
        <v>617</v>
      </c>
      <c r="D34" s="349" t="s">
        <v>618</v>
      </c>
      <c r="E34" s="118"/>
      <c r="F34" s="118"/>
      <c r="G34" s="118"/>
      <c r="H34" s="301" t="str">
        <f>IF(COUNTIFS(AH18:AH29, "Error")=0,"OK","Commentary Required")</f>
        <v>OK</v>
      </c>
      <c r="I34" s="137"/>
    </row>
    <row r="35" spans="2:9">
      <c r="C35" s="427" t="s">
        <v>619</v>
      </c>
      <c r="D35" s="427" t="s">
        <v>21</v>
      </c>
      <c r="E35" s="428"/>
      <c r="F35" s="428"/>
      <c r="G35" s="428"/>
      <c r="H35" s="301" t="str">
        <f>IF(COUNTIFS(AI18:AI29, "Error")=0, "OK", "Commentary Required")</f>
        <v>OK</v>
      </c>
      <c r="I35" s="124"/>
    </row>
  </sheetData>
  <sheetProtection insertHyperlinks="0"/>
  <mergeCells count="17">
    <mergeCell ref="AA16:AF16"/>
    <mergeCell ref="AH15:AH17"/>
    <mergeCell ref="AI15:AI17"/>
    <mergeCell ref="B16:B17"/>
    <mergeCell ref="C16:C17"/>
    <mergeCell ref="D16:D17"/>
    <mergeCell ref="E16:E17"/>
    <mergeCell ref="F16:J16"/>
    <mergeCell ref="K16:K17"/>
    <mergeCell ref="L16:L17"/>
    <mergeCell ref="M16:M17"/>
    <mergeCell ref="AG16:AG17"/>
    <mergeCell ref="N16:N17"/>
    <mergeCell ref="O16:O17"/>
    <mergeCell ref="P16:S16"/>
    <mergeCell ref="T16:T17"/>
    <mergeCell ref="U16:Z16"/>
  </mergeCells>
  <conditionalFormatting sqref="H33:H35">
    <cfRule type="cellIs" dxfId="99" priority="2" operator="equal">
      <formula>"OK"</formula>
    </cfRule>
    <cfRule type="cellIs" dxfId="98" priority="3" operator="equal">
      <formula>"Error"</formula>
    </cfRule>
  </conditionalFormatting>
  <conditionalFormatting sqref="H34:H35">
    <cfRule type="cellIs" dxfId="97" priority="1" operator="equal">
      <formula>"Commentary Required"</formula>
    </cfRule>
  </conditionalFormatting>
  <conditionalFormatting sqref="AH18:AH27">
    <cfRule type="cellIs" dxfId="96" priority="6" operator="equal">
      <formula>"OK"</formula>
    </cfRule>
    <cfRule type="cellIs" dxfId="95" priority="7" operator="equal">
      <formula>"Error"</formula>
    </cfRule>
  </conditionalFormatting>
  <conditionalFormatting sqref="AI18:AI28">
    <cfRule type="cellIs" dxfId="94" priority="4" operator="equal">
      <formula>"OK"</formula>
    </cfRule>
    <cfRule type="cellIs" dxfId="93" priority="5" operator="equal">
      <formula>"Error"</formula>
    </cfRule>
  </conditionalFormatting>
  <dataValidations count="2">
    <dataValidation type="decimal" allowBlank="1" showInputMessage="1" showErrorMessage="1" errorTitle="Error" error="Please enter a number of +/- 11 digits" sqref="J18:J27 N18:N28 P18:R28 U18:AG28" xr:uid="{F48E9AA5-E078-4CAD-8D18-B99995F6F34C}">
      <formula1>-99999999999</formula1>
      <formula2>99999999999</formula2>
    </dataValidation>
    <dataValidation type="date" allowBlank="1" showInputMessage="1" showErrorMessage="1" errorTitle="Error" error="Please enter a date in the format of dd/mm/yyyy (e.g., 17/06/2024)" sqref="T18:T28" xr:uid="{0EAF5FD1-097D-43C2-A432-044F6C5E3B7A}">
      <formula1>1</formula1>
      <formula2>401404</formula2>
    </dataValidation>
  </dataValidations>
  <pageMargins left="0.7" right="0.7" top="0.75" bottom="0.75" header="0.3" footer="0.3"/>
  <pageSetup paperSize="8" scale="41" fitToWidth="2"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2FBF4A3-16F7-4CE0-8150-A5AA0D5BB304}">
          <x14:formula1>
            <xm:f>DropDownList!$E$17:$F$17</xm:f>
          </x14:formula1>
          <xm:sqref>E18 E19 E20 E21 E22 E23 E24 E25 E26 E27 I18 I19 I20 I21 I22 I23 I24 I25 I26 I27 M18 M19 M20 M21 M22 M23 M24 M25 M26 M27</xm:sqref>
        </x14:dataValidation>
        <x14:dataValidation type="list" allowBlank="1" showInputMessage="1" showErrorMessage="1" xr:uid="{FCF49A44-835F-448F-95F6-9BC6969FE105}">
          <x14:formula1>
            <xm:f>DropDownList!$E$18:$S$18</xm:f>
          </x14:formula1>
          <xm:sqref>O18 O19 O20 O21 O22 O23 O24 O25 O26 O27 O28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6363D-22C5-49C5-88BA-142BDDFA695C}">
  <sheetPr codeName="Sheet20">
    <pageSetUpPr fitToPage="1"/>
  </sheetPr>
  <dimension ref="A1:AF30"/>
  <sheetViews>
    <sheetView showGridLines="0" topLeftCell="B1" zoomScale="80" zoomScaleNormal="80" workbookViewId="0"/>
  </sheetViews>
  <sheetFormatPr defaultColWidth="8.42578125" defaultRowHeight="15"/>
  <cols>
    <col min="1" max="1" width="3" style="34" hidden="1" customWidth="1"/>
    <col min="2" max="2" width="50.28515625" style="34" customWidth="1"/>
    <col min="3" max="28" width="25.42578125" style="34" customWidth="1"/>
    <col min="29" max="30" width="13" style="34" customWidth="1"/>
    <col min="31" max="16384" width="8.42578125" style="34"/>
  </cols>
  <sheetData>
    <row r="1" spans="2:32" ht="13.15" customHeight="1">
      <c r="B1" s="28" t="s">
        <v>620</v>
      </c>
      <c r="C1" s="354"/>
      <c r="D1" s="355"/>
      <c r="E1" s="355"/>
      <c r="F1" s="355"/>
      <c r="G1" s="355"/>
      <c r="H1" s="355"/>
      <c r="I1" s="355"/>
      <c r="J1" s="355"/>
      <c r="K1" s="355"/>
      <c r="L1" s="355"/>
      <c r="M1" s="355"/>
      <c r="N1" s="355"/>
      <c r="O1" s="355"/>
    </row>
    <row r="2" spans="2:32" s="33" customFormat="1" ht="16.899999999999999" customHeight="1">
      <c r="B2" s="235" t="s">
        <v>108</v>
      </c>
      <c r="C2" s="236" t="str">
        <f>'Cover Page'!F15</f>
        <v>&lt;&lt;Enter by Insurer&gt;&gt;</v>
      </c>
      <c r="AF2" s="31" t="s">
        <v>572</v>
      </c>
    </row>
    <row r="3" spans="2:32" s="33" customFormat="1" ht="16.899999999999999" customHeight="1">
      <c r="B3" s="356" t="s">
        <v>109</v>
      </c>
      <c r="C3" s="237" t="str">
        <f>TEXT(IF('Cover Page'!P13="","",'Cover Page'!P13), "dd mmm yyyy")</f>
        <v/>
      </c>
      <c r="AF3" s="31" t="s">
        <v>573</v>
      </c>
    </row>
    <row r="4" spans="2:32" s="33" customFormat="1" ht="16.899999999999999" customHeight="1">
      <c r="B4" s="356" t="s">
        <v>110</v>
      </c>
      <c r="C4" s="238"/>
      <c r="AF4" s="31" t="s">
        <v>574</v>
      </c>
    </row>
    <row r="5" spans="2:32" s="30" customFormat="1" ht="12.75" hidden="1">
      <c r="AF5" s="30" t="s">
        <v>575</v>
      </c>
    </row>
    <row r="6" spans="2:32" s="30" customFormat="1" ht="12.75" hidden="1">
      <c r="AF6" s="30" t="s">
        <v>576</v>
      </c>
    </row>
    <row r="7" spans="2:32" s="30" customFormat="1" ht="12.75" hidden="1">
      <c r="AF7" s="30" t="s">
        <v>577</v>
      </c>
    </row>
    <row r="8" spans="2:32" s="30" customFormat="1" ht="12.75" hidden="1">
      <c r="AF8" s="30" t="s">
        <v>578</v>
      </c>
    </row>
    <row r="9" spans="2:32" s="30" customFormat="1" ht="12.75" hidden="1">
      <c r="AF9" s="30" t="s">
        <v>579</v>
      </c>
    </row>
    <row r="10" spans="2:32" s="30" customFormat="1" ht="12.75" hidden="1">
      <c r="AF10" s="30" t="s">
        <v>580</v>
      </c>
    </row>
    <row r="11" spans="2:32" s="30" customFormat="1" ht="12.75" hidden="1">
      <c r="N11" s="375"/>
      <c r="AF11" s="30" t="s">
        <v>581</v>
      </c>
    </row>
    <row r="12" spans="2:32" s="30" customFormat="1" ht="12.75" hidden="1">
      <c r="AF12" s="30" t="s">
        <v>582</v>
      </c>
    </row>
    <row r="13" spans="2:32" s="30" customFormat="1" ht="12.75" hidden="1">
      <c r="AF13" s="30" t="s">
        <v>583</v>
      </c>
    </row>
    <row r="14" spans="2:32" s="30" customFormat="1" ht="12.75">
      <c r="B14" s="35" t="s">
        <v>111</v>
      </c>
      <c r="C14" s="35"/>
      <c r="D14" s="35"/>
      <c r="E14" s="35"/>
      <c r="F14" s="35"/>
      <c r="G14" s="35"/>
      <c r="H14" s="35"/>
      <c r="I14" s="35"/>
      <c r="J14" s="35"/>
      <c r="K14" s="35"/>
      <c r="L14" s="35"/>
      <c r="M14" s="35"/>
      <c r="N14" s="35"/>
      <c r="O14" s="35"/>
      <c r="P14" s="35"/>
      <c r="Q14" s="35"/>
      <c r="R14" s="35"/>
      <c r="S14" s="35"/>
      <c r="T14" s="35"/>
      <c r="U14" s="35"/>
      <c r="V14" s="35"/>
      <c r="W14" s="35"/>
      <c r="X14" s="35"/>
      <c r="Y14" s="35"/>
      <c r="Z14" s="35"/>
      <c r="AA14" s="35"/>
      <c r="AB14" s="35"/>
      <c r="AF14" s="30" t="s">
        <v>584</v>
      </c>
    </row>
    <row r="15" spans="2:32" s="30" customFormat="1" ht="12.75">
      <c r="B15" s="418" t="s">
        <v>115</v>
      </c>
      <c r="C15" s="411" t="s">
        <v>116</v>
      </c>
      <c r="D15" s="411" t="s">
        <v>117</v>
      </c>
      <c r="E15" s="411" t="s">
        <v>118</v>
      </c>
      <c r="F15" s="411" t="s">
        <v>119</v>
      </c>
      <c r="G15" s="411" t="s">
        <v>120</v>
      </c>
      <c r="H15" s="411" t="s">
        <v>121</v>
      </c>
      <c r="I15" s="411" t="s">
        <v>122</v>
      </c>
      <c r="J15" s="411" t="s">
        <v>123</v>
      </c>
      <c r="K15" s="411" t="s">
        <v>124</v>
      </c>
      <c r="L15" s="411" t="s">
        <v>125</v>
      </c>
      <c r="M15" s="411" t="s">
        <v>126</v>
      </c>
      <c r="N15" s="411" t="s">
        <v>127</v>
      </c>
      <c r="O15" s="411" t="s">
        <v>128</v>
      </c>
      <c r="P15" s="411" t="s">
        <v>129</v>
      </c>
      <c r="Q15" s="411" t="s">
        <v>130</v>
      </c>
      <c r="R15" s="411" t="s">
        <v>131</v>
      </c>
      <c r="S15" s="411" t="s">
        <v>132</v>
      </c>
      <c r="T15" s="411" t="s">
        <v>133</v>
      </c>
      <c r="U15" s="411" t="s">
        <v>134</v>
      </c>
      <c r="V15" s="411" t="s">
        <v>462</v>
      </c>
      <c r="W15" s="411" t="s">
        <v>463</v>
      </c>
      <c r="X15" s="411" t="s">
        <v>464</v>
      </c>
      <c r="Y15" s="411" t="s">
        <v>465</v>
      </c>
      <c r="Z15" s="411" t="s">
        <v>466</v>
      </c>
      <c r="AA15" s="411" t="s">
        <v>467</v>
      </c>
      <c r="AB15" s="411" t="s">
        <v>468</v>
      </c>
      <c r="AC15" s="677" t="s">
        <v>621</v>
      </c>
      <c r="AD15" s="677" t="s">
        <v>622</v>
      </c>
      <c r="AF15" s="30" t="s">
        <v>585</v>
      </c>
    </row>
    <row r="16" spans="2:32" s="30" customFormat="1" ht="13.5" customHeight="1">
      <c r="B16" s="665" t="s">
        <v>623</v>
      </c>
      <c r="C16" s="665" t="s">
        <v>102</v>
      </c>
      <c r="D16" s="713" t="s">
        <v>624</v>
      </c>
      <c r="E16" s="714"/>
      <c r="F16" s="714"/>
      <c r="G16" s="715"/>
      <c r="H16" s="703" t="s">
        <v>557</v>
      </c>
      <c r="I16" s="716" t="s">
        <v>593</v>
      </c>
      <c r="J16" s="665" t="s">
        <v>572</v>
      </c>
      <c r="K16" s="718" t="s">
        <v>596</v>
      </c>
      <c r="L16" s="719"/>
      <c r="M16" s="719"/>
      <c r="N16" s="719"/>
      <c r="O16" s="665" t="s">
        <v>625</v>
      </c>
      <c r="P16" s="656" t="s">
        <v>598</v>
      </c>
      <c r="Q16" s="657"/>
      <c r="R16" s="657"/>
      <c r="S16" s="657"/>
      <c r="T16" s="657"/>
      <c r="U16" s="658"/>
      <c r="V16" s="656" t="s">
        <v>599</v>
      </c>
      <c r="W16" s="657"/>
      <c r="X16" s="657"/>
      <c r="Y16" s="657"/>
      <c r="Z16" s="657"/>
      <c r="AA16" s="658"/>
      <c r="AB16" s="694" t="s">
        <v>600</v>
      </c>
      <c r="AC16" s="710"/>
      <c r="AD16" s="710"/>
      <c r="AF16" s="30" t="s">
        <v>588</v>
      </c>
    </row>
    <row r="17" spans="1:32" s="30" customFormat="1" ht="117" customHeight="1">
      <c r="B17" s="712"/>
      <c r="C17" s="712"/>
      <c r="D17" s="419" t="s">
        <v>79</v>
      </c>
      <c r="E17" s="419" t="s">
        <v>100</v>
      </c>
      <c r="F17" s="419" t="s">
        <v>101</v>
      </c>
      <c r="G17" s="419" t="s">
        <v>603</v>
      </c>
      <c r="H17" s="704"/>
      <c r="I17" s="717"/>
      <c r="J17" s="666"/>
      <c r="K17" s="419" t="s">
        <v>604</v>
      </c>
      <c r="L17" s="419" t="s">
        <v>605</v>
      </c>
      <c r="M17" s="419" t="s">
        <v>606</v>
      </c>
      <c r="N17" s="419" t="s">
        <v>607</v>
      </c>
      <c r="O17" s="666"/>
      <c r="P17" s="398" t="s">
        <v>608</v>
      </c>
      <c r="Q17" s="398" t="s">
        <v>609</v>
      </c>
      <c r="R17" s="398" t="s">
        <v>610</v>
      </c>
      <c r="S17" s="398" t="s">
        <v>611</v>
      </c>
      <c r="T17" s="398" t="s">
        <v>612</v>
      </c>
      <c r="U17" s="398" t="s">
        <v>613</v>
      </c>
      <c r="V17" s="398" t="s">
        <v>608</v>
      </c>
      <c r="W17" s="398" t="s">
        <v>609</v>
      </c>
      <c r="X17" s="398" t="s">
        <v>610</v>
      </c>
      <c r="Y17" s="398" t="s">
        <v>611</v>
      </c>
      <c r="Z17" s="398" t="s">
        <v>612</v>
      </c>
      <c r="AA17" s="398" t="s">
        <v>613</v>
      </c>
      <c r="AB17" s="696"/>
      <c r="AC17" s="678"/>
      <c r="AD17" s="678"/>
      <c r="AF17" s="30" t="s">
        <v>601</v>
      </c>
    </row>
    <row r="18" spans="1:32" ht="14.65" customHeight="1">
      <c r="A18" s="30"/>
      <c r="B18" s="138"/>
      <c r="C18" s="128"/>
      <c r="D18" s="128"/>
      <c r="E18" s="128"/>
      <c r="F18" s="128"/>
      <c r="G18" s="129"/>
      <c r="H18" s="130">
        <f t="shared" ref="H18:H24" si="0">SUM(P18:U18, AB18)-SUM(V18:AA18)</f>
        <v>0</v>
      </c>
      <c r="I18" s="131" t="str">
        <f>IFERROR(H18/G18,"")</f>
        <v/>
      </c>
      <c r="J18" s="128"/>
      <c r="K18" s="132"/>
      <c r="L18" s="132"/>
      <c r="M18" s="132"/>
      <c r="N18" s="139" t="str">
        <f t="shared" ref="N18:N23" si="1">IFERROR(IF(OR($J18=$AF$6,$J18=$AF$9,$J18=$AF$11,$J18=$AF$12,$J18=$AF$14,$J18=$AF$15,$J18=$AF$16,$J18=$AF$17),1-SUM(K18:M18),""),"")</f>
        <v/>
      </c>
      <c r="O18" s="134"/>
      <c r="P18" s="129"/>
      <c r="Q18" s="129"/>
      <c r="R18" s="129"/>
      <c r="S18" s="129"/>
      <c r="T18" s="129"/>
      <c r="U18" s="129"/>
      <c r="V18" s="129"/>
      <c r="W18" s="129"/>
      <c r="X18" s="129"/>
      <c r="Y18" s="129"/>
      <c r="Z18" s="129"/>
      <c r="AA18" s="129"/>
      <c r="AB18" s="129"/>
      <c r="AC18" s="421" t="str">
        <f>IF(B18="","OK",IF(COUNTIFS('F.A.6 Port Inv'!B:B,B18,'F.A.6 Port Inv'!M:M,"Yes")=1, "OK", "Error"))</f>
        <v>OK</v>
      </c>
      <c r="AD18" s="421" t="str">
        <f>IF(O18="","OK",IF(_xlfn.DAYS('Cover Page'!$P$13,O18)&gt;92,"Error","OK"))</f>
        <v>OK</v>
      </c>
    </row>
    <row r="19" spans="1:32">
      <c r="A19" s="30"/>
      <c r="B19" s="138"/>
      <c r="C19" s="128"/>
      <c r="D19" s="128"/>
      <c r="E19" s="128"/>
      <c r="F19" s="128"/>
      <c r="G19" s="129"/>
      <c r="H19" s="130">
        <f t="shared" si="0"/>
        <v>0</v>
      </c>
      <c r="I19" s="131" t="str">
        <f>IFERROR(H19/G19,"")</f>
        <v/>
      </c>
      <c r="J19" s="128"/>
      <c r="K19" s="132"/>
      <c r="L19" s="132"/>
      <c r="M19" s="132"/>
      <c r="N19" s="139" t="str">
        <f t="shared" si="1"/>
        <v/>
      </c>
      <c r="O19" s="134"/>
      <c r="P19" s="129"/>
      <c r="Q19" s="129"/>
      <c r="R19" s="129"/>
      <c r="S19" s="129"/>
      <c r="T19" s="129"/>
      <c r="U19" s="129"/>
      <c r="V19" s="129"/>
      <c r="W19" s="129"/>
      <c r="X19" s="129"/>
      <c r="Y19" s="129"/>
      <c r="Z19" s="129"/>
      <c r="AA19" s="129"/>
      <c r="AB19" s="129"/>
      <c r="AC19" s="421" t="str">
        <f>IF(B19="","OK",IF(COUNTIFS('F.A.6 Port Inv'!B:B,B19,'F.A.6 Port Inv'!M:M,"Yes")=1, "OK", "Error"))</f>
        <v>OK</v>
      </c>
      <c r="AD19" s="421" t="str">
        <f>IF(O19="","OK",IF(_xlfn.DAYS('Cover Page'!$P$13,O19)&gt;92,"Error","OK"))</f>
        <v>OK</v>
      </c>
    </row>
    <row r="20" spans="1:32">
      <c r="A20" s="30"/>
      <c r="B20" s="138"/>
      <c r="C20" s="128"/>
      <c r="D20" s="128"/>
      <c r="E20" s="128"/>
      <c r="F20" s="128"/>
      <c r="G20" s="129"/>
      <c r="H20" s="130">
        <f t="shared" si="0"/>
        <v>0</v>
      </c>
      <c r="I20" s="131" t="str">
        <f>IFERROR(H20/G20,"")</f>
        <v/>
      </c>
      <c r="J20" s="128"/>
      <c r="K20" s="132"/>
      <c r="L20" s="132"/>
      <c r="M20" s="132"/>
      <c r="N20" s="139" t="str">
        <f t="shared" si="1"/>
        <v/>
      </c>
      <c r="O20" s="134"/>
      <c r="P20" s="129"/>
      <c r="Q20" s="129"/>
      <c r="R20" s="129"/>
      <c r="S20" s="129"/>
      <c r="T20" s="129"/>
      <c r="U20" s="129"/>
      <c r="V20" s="129"/>
      <c r="W20" s="129"/>
      <c r="X20" s="129"/>
      <c r="Y20" s="129"/>
      <c r="Z20" s="129"/>
      <c r="AA20" s="129"/>
      <c r="AB20" s="129"/>
      <c r="AC20" s="421" t="str">
        <f>IF(B20="","OK",IF(COUNTIFS('F.A.6 Port Inv'!B:B,B20,'F.A.6 Port Inv'!M:M,"Yes")=1, "OK", "Error"))</f>
        <v>OK</v>
      </c>
      <c r="AD20" s="421" t="str">
        <f>IF(O20="","OK",IF(_xlfn.DAYS('Cover Page'!$P$13,O20)&gt;92,"Error","OK"))</f>
        <v>OK</v>
      </c>
    </row>
    <row r="21" spans="1:32">
      <c r="A21" s="30"/>
      <c r="B21" s="138"/>
      <c r="C21" s="128"/>
      <c r="D21" s="128"/>
      <c r="E21" s="128"/>
      <c r="F21" s="128"/>
      <c r="G21" s="129"/>
      <c r="H21" s="130">
        <f t="shared" si="0"/>
        <v>0</v>
      </c>
      <c r="I21" s="131" t="str">
        <f>IFERROR(H21/G21,"")</f>
        <v/>
      </c>
      <c r="J21" s="128"/>
      <c r="K21" s="132"/>
      <c r="L21" s="132"/>
      <c r="M21" s="132"/>
      <c r="N21" s="139" t="str">
        <f t="shared" si="1"/>
        <v/>
      </c>
      <c r="O21" s="134"/>
      <c r="P21" s="129"/>
      <c r="Q21" s="129"/>
      <c r="R21" s="129"/>
      <c r="S21" s="129"/>
      <c r="T21" s="129"/>
      <c r="U21" s="129"/>
      <c r="V21" s="129"/>
      <c r="W21" s="129"/>
      <c r="X21" s="129"/>
      <c r="Y21" s="129"/>
      <c r="Z21" s="129"/>
      <c r="AA21" s="129"/>
      <c r="AB21" s="129"/>
      <c r="AC21" s="421" t="str">
        <f>IF(B21="","OK",IF(COUNTIFS('F.A.6 Port Inv'!B:B,B21,'F.A.6 Port Inv'!M:M,"Yes")=1, "OK", "Error"))</f>
        <v>OK</v>
      </c>
      <c r="AD21" s="421" t="str">
        <f>IF(O21="","OK",IF(_xlfn.DAYS('Cover Page'!$P$13,O21)&gt;92,"Error","OK"))</f>
        <v>OK</v>
      </c>
    </row>
    <row r="22" spans="1:32">
      <c r="A22" s="30"/>
      <c r="B22" s="138"/>
      <c r="C22" s="128"/>
      <c r="D22" s="128"/>
      <c r="E22" s="128"/>
      <c r="F22" s="128"/>
      <c r="G22" s="129"/>
      <c r="H22" s="130">
        <f t="shared" si="0"/>
        <v>0</v>
      </c>
      <c r="I22" s="131" t="str">
        <f>IFERROR(H22/G22,"")</f>
        <v/>
      </c>
      <c r="J22" s="128"/>
      <c r="K22" s="132"/>
      <c r="L22" s="132"/>
      <c r="M22" s="132"/>
      <c r="N22" s="139" t="str">
        <f t="shared" si="1"/>
        <v/>
      </c>
      <c r="O22" s="134"/>
      <c r="P22" s="129"/>
      <c r="Q22" s="129"/>
      <c r="R22" s="129"/>
      <c r="S22" s="129"/>
      <c r="T22" s="129"/>
      <c r="U22" s="129"/>
      <c r="V22" s="129"/>
      <c r="W22" s="129"/>
      <c r="X22" s="129"/>
      <c r="Y22" s="129"/>
      <c r="Z22" s="129"/>
      <c r="AA22" s="129"/>
      <c r="AB22" s="129"/>
      <c r="AC22" s="421" t="str">
        <f>IF(B22="","OK",IF(COUNTIFS('F.A.6 Port Inv'!B:B,B22,'F.A.6 Port Inv'!M:M,"Yes")=1, "OK", "Error"))</f>
        <v>OK</v>
      </c>
      <c r="AD22" s="421" t="str">
        <f>IF(O22="","OK",IF(_xlfn.DAYS('Cover Page'!$P$13,O22)&gt;92,"Error","OK"))</f>
        <v>OK</v>
      </c>
    </row>
    <row r="23" spans="1:32" ht="39">
      <c r="A23" s="30"/>
      <c r="B23" s="422" t="s">
        <v>626</v>
      </c>
      <c r="C23" s="118"/>
      <c r="D23" s="118"/>
      <c r="E23" s="118"/>
      <c r="F23" s="118"/>
      <c r="G23" s="118"/>
      <c r="H23" s="130">
        <f t="shared" si="0"/>
        <v>0</v>
      </c>
      <c r="I23" s="118"/>
      <c r="J23" s="128"/>
      <c r="K23" s="132"/>
      <c r="L23" s="132"/>
      <c r="M23" s="132"/>
      <c r="N23" s="139" t="str">
        <f t="shared" si="1"/>
        <v/>
      </c>
      <c r="O23" s="134"/>
      <c r="P23" s="129"/>
      <c r="Q23" s="129"/>
      <c r="R23" s="129"/>
      <c r="S23" s="129"/>
      <c r="T23" s="129"/>
      <c r="U23" s="129"/>
      <c r="V23" s="129"/>
      <c r="W23" s="129"/>
      <c r="X23" s="129"/>
      <c r="Y23" s="129"/>
      <c r="Z23" s="129"/>
      <c r="AA23" s="129"/>
      <c r="AB23" s="129"/>
      <c r="AC23" s="118"/>
      <c r="AD23" s="421" t="str">
        <f>IF(O23="","OK",IF(_xlfn.DAYS('Cover Page'!$P$13,O23)&gt;92,"Error","OK"))</f>
        <v>OK</v>
      </c>
    </row>
    <row r="24" spans="1:32">
      <c r="A24" s="30"/>
      <c r="B24" s="423" t="s">
        <v>460</v>
      </c>
      <c r="C24" s="424"/>
      <c r="D24" s="424"/>
      <c r="E24" s="424"/>
      <c r="F24" s="424"/>
      <c r="G24" s="424"/>
      <c r="H24" s="105">
        <f t="shared" si="0"/>
        <v>0</v>
      </c>
      <c r="I24" s="423"/>
      <c r="J24" s="423"/>
      <c r="K24" s="423"/>
      <c r="L24" s="423"/>
      <c r="M24" s="423"/>
      <c r="N24" s="423"/>
      <c r="O24" s="423"/>
      <c r="P24" s="105">
        <f t="shared" ref="P24:AB24" si="2">SUM(P18:P23)</f>
        <v>0</v>
      </c>
      <c r="Q24" s="105">
        <f t="shared" si="2"/>
        <v>0</v>
      </c>
      <c r="R24" s="105">
        <f t="shared" si="2"/>
        <v>0</v>
      </c>
      <c r="S24" s="105">
        <f t="shared" si="2"/>
        <v>0</v>
      </c>
      <c r="T24" s="105">
        <f t="shared" si="2"/>
        <v>0</v>
      </c>
      <c r="U24" s="105">
        <f t="shared" si="2"/>
        <v>0</v>
      </c>
      <c r="V24" s="105">
        <f t="shared" si="2"/>
        <v>0</v>
      </c>
      <c r="W24" s="105">
        <f t="shared" si="2"/>
        <v>0</v>
      </c>
      <c r="X24" s="105">
        <f t="shared" si="2"/>
        <v>0</v>
      </c>
      <c r="Y24" s="105">
        <f t="shared" si="2"/>
        <v>0</v>
      </c>
      <c r="Z24" s="105">
        <f t="shared" si="2"/>
        <v>0</v>
      </c>
      <c r="AA24" s="105">
        <f t="shared" si="2"/>
        <v>0</v>
      </c>
      <c r="AB24" s="105">
        <f t="shared" si="2"/>
        <v>0</v>
      </c>
      <c r="AC24" s="118"/>
      <c r="AD24" s="118"/>
    </row>
    <row r="25" spans="1:32" ht="37.15" customHeight="1">
      <c r="A25" s="30"/>
      <c r="B25" s="425"/>
      <c r="C25" s="426"/>
      <c r="D25" s="426"/>
      <c r="E25" s="426"/>
      <c r="F25" s="426"/>
      <c r="G25" s="426"/>
      <c r="H25" s="135"/>
      <c r="I25" s="425"/>
      <c r="J25" s="425"/>
      <c r="K25" s="425"/>
      <c r="L25" s="425"/>
      <c r="M25" s="425"/>
      <c r="N25" s="425"/>
      <c r="O25" s="425"/>
      <c r="P25" s="135"/>
      <c r="Q25" s="135"/>
      <c r="R25" s="135"/>
      <c r="S25" s="135"/>
      <c r="T25" s="135"/>
      <c r="U25" s="135"/>
      <c r="V25" s="135"/>
      <c r="W25" s="135"/>
      <c r="X25" s="135"/>
      <c r="Y25" s="135"/>
      <c r="Z25" s="135"/>
      <c r="AA25" s="135"/>
      <c r="AB25" s="135"/>
      <c r="AC25" s="136"/>
      <c r="AD25" s="136"/>
    </row>
    <row r="26" spans="1:32">
      <c r="A26" s="30"/>
      <c r="B26" s="35"/>
      <c r="C26" s="30"/>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row>
    <row r="27" spans="1:32">
      <c r="B27" s="365"/>
      <c r="C27" s="349" t="s">
        <v>378</v>
      </c>
      <c r="D27" s="349" t="s">
        <v>379</v>
      </c>
      <c r="E27" s="349" t="s">
        <v>380</v>
      </c>
      <c r="F27" s="349" t="s">
        <v>287</v>
      </c>
      <c r="G27" s="349" t="s">
        <v>297</v>
      </c>
      <c r="H27" s="349" t="s">
        <v>80</v>
      </c>
    </row>
    <row r="28" spans="1:32">
      <c r="B28" s="365" t="s">
        <v>627</v>
      </c>
      <c r="C28" s="349" t="s">
        <v>628</v>
      </c>
      <c r="D28" s="99">
        <f>$H$24</f>
        <v>0</v>
      </c>
      <c r="E28" s="99">
        <f>'F.A.6 Port Inv'!$N$29</f>
        <v>0</v>
      </c>
      <c r="F28" s="351">
        <v>1</v>
      </c>
      <c r="G28" s="301" t="str">
        <f>IF(ABS(E28-D28)&lt;=F28,"OK","Error")</f>
        <v>OK</v>
      </c>
      <c r="H28" s="118"/>
    </row>
    <row r="29" spans="1:32">
      <c r="B29" s="365" t="s">
        <v>617</v>
      </c>
      <c r="C29" s="349" t="s">
        <v>618</v>
      </c>
      <c r="D29" s="118"/>
      <c r="E29" s="118"/>
      <c r="F29" s="118"/>
      <c r="G29" s="301" t="str">
        <f>IF(COUNTIFS(AC18:AC24, "Error")=0,"OK","Commentary Required")</f>
        <v>OK</v>
      </c>
      <c r="H29" s="137"/>
    </row>
    <row r="30" spans="1:32" ht="13.9" customHeight="1">
      <c r="B30" s="427" t="s">
        <v>619</v>
      </c>
      <c r="C30" s="427" t="s">
        <v>23</v>
      </c>
      <c r="D30" s="428"/>
      <c r="E30" s="428"/>
      <c r="F30" s="428"/>
      <c r="G30" s="301" t="str">
        <f>IF(COUNTIFS(AD18:AD24, "Error")=0, "OK","Commentary Required")</f>
        <v>OK</v>
      </c>
      <c r="H30" s="124"/>
    </row>
  </sheetData>
  <sheetProtection insertHyperlinks="0"/>
  <mergeCells count="13">
    <mergeCell ref="P16:U16"/>
    <mergeCell ref="V16:AA16"/>
    <mergeCell ref="AB16:AB17"/>
    <mergeCell ref="AC15:AC17"/>
    <mergeCell ref="AD15:AD17"/>
    <mergeCell ref="J16:J17"/>
    <mergeCell ref="K16:N16"/>
    <mergeCell ref="O16:O17"/>
    <mergeCell ref="B16:B17"/>
    <mergeCell ref="C16:C17"/>
    <mergeCell ref="D16:G16"/>
    <mergeCell ref="H16:H17"/>
    <mergeCell ref="I16:I17"/>
  </mergeCells>
  <conditionalFormatting sqref="G28:G30">
    <cfRule type="cellIs" dxfId="92" priority="2" operator="equal">
      <formula>"OK"</formula>
    </cfRule>
    <cfRule type="cellIs" dxfId="91" priority="3" operator="equal">
      <formula>"Error"</formula>
    </cfRule>
  </conditionalFormatting>
  <conditionalFormatting sqref="G29:G30">
    <cfRule type="cellIs" dxfId="90" priority="1" operator="equal">
      <formula>"Commentary Required"</formula>
    </cfRule>
  </conditionalFormatting>
  <conditionalFormatting sqref="AC18:AC22">
    <cfRule type="cellIs" dxfId="89" priority="6" operator="equal">
      <formula>"OK"</formula>
    </cfRule>
    <cfRule type="cellIs" dxfId="88" priority="7" operator="equal">
      <formula>"Error"</formula>
    </cfRule>
  </conditionalFormatting>
  <conditionalFormatting sqref="AD18:AD23">
    <cfRule type="cellIs" dxfId="87" priority="4" operator="equal">
      <formula>"OK"</formula>
    </cfRule>
    <cfRule type="cellIs" dxfId="86" priority="5" operator="equal">
      <formula>"Error"</formula>
    </cfRule>
  </conditionalFormatting>
  <dataValidations count="2">
    <dataValidation type="decimal" allowBlank="1" showInputMessage="1" showErrorMessage="1" errorTitle="Error" error="Please enter a number of +/- 11 digits" sqref="B18:B22 G18:G22 P18:AB23 K18:M23" xr:uid="{A4B0FD63-3322-4E05-8619-C8FD76082252}">
      <formula1>-99999999999</formula1>
      <formula2>99999999999</formula2>
    </dataValidation>
    <dataValidation type="date" allowBlank="1" showInputMessage="1" showErrorMessage="1" errorTitle="Error" error="Please enter a date in the format of dd/mm/yyyy (e.g., 17/06/2024)" sqref="O18:O23" xr:uid="{230058E3-BD23-4133-996C-E44F6E217AF7}">
      <formula1>1</formula1>
      <formula2>401404</formula2>
    </dataValidation>
  </dataValidations>
  <pageMargins left="0.7" right="0.7" top="0.75" bottom="0.75" header="0.3" footer="0.3"/>
  <pageSetup paperSize="8" scale="47" fitToWidth="2"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A6371CF-B6F6-44FC-BC2B-B63DAF30487E}">
          <x14:formula1>
            <xm:f>DropDownList!$E$19:$S$19</xm:f>
          </x14:formula1>
          <xm:sqref>J18 J19 J20 J21 J22 J23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A1C69-F9D7-4C1E-96DF-852E21E9E44F}">
  <sheetPr codeName="Sheet21">
    <pageSetUpPr fitToPage="1"/>
  </sheetPr>
  <dimension ref="A1:L67"/>
  <sheetViews>
    <sheetView showGridLines="0" zoomScale="80" zoomScaleNormal="80" workbookViewId="0"/>
  </sheetViews>
  <sheetFormatPr defaultColWidth="9.42578125" defaultRowHeight="15"/>
  <cols>
    <col min="1" max="1" width="41" style="140" customWidth="1"/>
    <col min="2" max="6" width="19.42578125" style="140" customWidth="1"/>
    <col min="7" max="7" width="15.42578125" style="140" customWidth="1"/>
    <col min="8" max="11" width="19.42578125" style="140" customWidth="1"/>
    <col min="12" max="12" width="3.42578125" style="140" customWidth="1"/>
    <col min="13" max="16384" width="9.42578125" style="140"/>
  </cols>
  <sheetData>
    <row r="1" spans="1:12" ht="13.15" customHeight="1">
      <c r="A1" s="429" t="s">
        <v>629</v>
      </c>
      <c r="B1" s="429"/>
      <c r="C1" s="429"/>
      <c r="D1" s="429"/>
      <c r="E1" s="429"/>
      <c r="F1" s="429"/>
      <c r="G1" s="430"/>
      <c r="H1" s="430"/>
      <c r="I1" s="430"/>
      <c r="J1" s="430"/>
      <c r="K1" s="430"/>
    </row>
    <row r="2" spans="1:12" s="142" customFormat="1" ht="16.899999999999999" customHeight="1">
      <c r="A2" s="356" t="s">
        <v>108</v>
      </c>
      <c r="B2" s="236" t="str">
        <f>'Cover Page'!F15</f>
        <v>&lt;&lt;Enter by Insurer&gt;&gt;</v>
      </c>
      <c r="C2" s="141"/>
      <c r="D2" s="141"/>
      <c r="E2" s="141"/>
      <c r="F2" s="141"/>
      <c r="G2" s="141"/>
      <c r="H2" s="141"/>
      <c r="I2" s="141"/>
      <c r="J2" s="141"/>
      <c r="K2" s="141"/>
      <c r="L2" s="141"/>
    </row>
    <row r="3" spans="1:12" s="142" customFormat="1" ht="16.899999999999999" customHeight="1">
      <c r="A3" s="356" t="s">
        <v>109</v>
      </c>
      <c r="B3" s="237" t="str">
        <f>TEXT(IF('Cover Page'!P13="","",'Cover Page'!P13), "dd mmm yyyy")</f>
        <v/>
      </c>
      <c r="C3" s="141"/>
      <c r="D3" s="141"/>
      <c r="E3" s="141"/>
      <c r="F3" s="141"/>
      <c r="G3" s="141"/>
      <c r="H3" s="141"/>
      <c r="I3" s="141"/>
      <c r="J3" s="141"/>
      <c r="K3" s="141"/>
      <c r="L3" s="141"/>
    </row>
    <row r="4" spans="1:12" s="142" customFormat="1" ht="16.899999999999999" customHeight="1">
      <c r="A4" s="356" t="s">
        <v>110</v>
      </c>
      <c r="B4" s="238"/>
      <c r="C4" s="141"/>
      <c r="D4" s="141"/>
      <c r="E4" s="141"/>
      <c r="F4" s="141"/>
      <c r="G4" s="141"/>
      <c r="H4" s="141"/>
      <c r="I4" s="141"/>
      <c r="J4" s="141"/>
      <c r="K4" s="141"/>
      <c r="L4" s="141"/>
    </row>
    <row r="5" spans="1:12">
      <c r="A5" s="27"/>
      <c r="B5" s="27"/>
      <c r="C5" s="27"/>
      <c r="D5" s="27"/>
      <c r="E5" s="27"/>
      <c r="F5" s="27"/>
      <c r="G5" s="27"/>
      <c r="H5" s="27"/>
      <c r="I5" s="27"/>
      <c r="J5" s="27"/>
      <c r="K5" s="27"/>
    </row>
    <row r="6" spans="1:12">
      <c r="A6" s="431"/>
      <c r="G6" s="432"/>
    </row>
    <row r="7" spans="1:12">
      <c r="A7" s="433" t="s">
        <v>111</v>
      </c>
      <c r="B7" s="434"/>
      <c r="C7" s="434"/>
      <c r="D7" s="434"/>
      <c r="E7" s="434"/>
      <c r="F7" s="434"/>
      <c r="G7" s="435"/>
      <c r="H7" s="434"/>
      <c r="I7" s="434"/>
      <c r="J7" s="434"/>
      <c r="K7" s="434"/>
    </row>
    <row r="8" spans="1:12">
      <c r="A8" s="436" t="s">
        <v>115</v>
      </c>
      <c r="B8" s="436" t="s">
        <v>116</v>
      </c>
      <c r="C8" s="436" t="s">
        <v>117</v>
      </c>
      <c r="D8" s="436" t="s">
        <v>118</v>
      </c>
      <c r="E8" s="436" t="s">
        <v>119</v>
      </c>
      <c r="F8" s="436" t="s">
        <v>120</v>
      </c>
      <c r="G8" s="435"/>
      <c r="H8" s="436" t="s">
        <v>121</v>
      </c>
      <c r="I8" s="436" t="s">
        <v>122</v>
      </c>
      <c r="J8" s="436" t="s">
        <v>123</v>
      </c>
      <c r="K8" s="436" t="s">
        <v>124</v>
      </c>
    </row>
    <row r="9" spans="1:12" ht="49.5" customHeight="1">
      <c r="A9" s="694" t="s">
        <v>630</v>
      </c>
      <c r="B9" s="720" t="s">
        <v>631</v>
      </c>
      <c r="C9" s="721"/>
      <c r="D9" s="721"/>
      <c r="E9" s="721"/>
      <c r="F9" s="722"/>
      <c r="G9" s="437"/>
      <c r="H9" s="720" t="s">
        <v>632</v>
      </c>
      <c r="I9" s="721"/>
      <c r="J9" s="721"/>
      <c r="K9" s="722"/>
    </row>
    <row r="10" spans="1:12" ht="38.25">
      <c r="A10" s="696"/>
      <c r="B10" s="412" t="s">
        <v>633</v>
      </c>
      <c r="C10" s="412" t="s">
        <v>634</v>
      </c>
      <c r="D10" s="412" t="s">
        <v>635</v>
      </c>
      <c r="E10" s="412" t="s">
        <v>636</v>
      </c>
      <c r="F10" s="412" t="s">
        <v>637</v>
      </c>
      <c r="G10" s="437"/>
      <c r="H10" s="412" t="s">
        <v>638</v>
      </c>
      <c r="I10" s="412" t="s">
        <v>639</v>
      </c>
      <c r="J10" s="412" t="s">
        <v>640</v>
      </c>
      <c r="K10" s="412" t="s">
        <v>641</v>
      </c>
    </row>
    <row r="11" spans="1:12">
      <c r="A11" s="438" t="s">
        <v>642</v>
      </c>
      <c r="B11" s="110">
        <f>SUM(B30,B12,B24,B27,B42)</f>
        <v>0</v>
      </c>
      <c r="C11" s="110">
        <f>SUM(C30,C12,C24,C27,C42)</f>
        <v>0</v>
      </c>
      <c r="D11" s="110">
        <f t="shared" ref="D11:D58" si="0">B11+C11</f>
        <v>0</v>
      </c>
      <c r="E11" s="110">
        <f>SUM(E30,E12,E24,E27,E42)</f>
        <v>0</v>
      </c>
      <c r="F11" s="110">
        <f t="shared" ref="F11:F58" si="1">D11-E11</f>
        <v>0</v>
      </c>
      <c r="G11" s="439"/>
      <c r="H11" s="110">
        <f>SUM(H30,H12,H24,H27,H42)</f>
        <v>0</v>
      </c>
      <c r="I11" s="110">
        <f>SUM(I30,I12,I24,I27,I42)</f>
        <v>0</v>
      </c>
      <c r="J11" s="110">
        <f>SUM(J30,J12,J24,J27,J42)</f>
        <v>0</v>
      </c>
      <c r="K11" s="110">
        <f>SUM(K30,K12,K24,K27,K42)</f>
        <v>0</v>
      </c>
    </row>
    <row r="12" spans="1:12">
      <c r="A12" s="440" t="s">
        <v>163</v>
      </c>
      <c r="B12" s="110">
        <f>SUM(B13,B16,B19:B23)</f>
        <v>0</v>
      </c>
      <c r="C12" s="110">
        <f>SUM(C13,C16,C19:C23)</f>
        <v>0</v>
      </c>
      <c r="D12" s="110">
        <f t="shared" si="0"/>
        <v>0</v>
      </c>
      <c r="E12" s="110">
        <f>SUM(E13,E16,E19:E23)</f>
        <v>0</v>
      </c>
      <c r="F12" s="110">
        <f t="shared" si="1"/>
        <v>0</v>
      </c>
      <c r="G12" s="433"/>
      <c r="H12" s="110">
        <f>SUM(H13,H16,H19:H23)</f>
        <v>0</v>
      </c>
      <c r="I12" s="110">
        <f>SUM(I13,I16,I19:I23)</f>
        <v>0</v>
      </c>
      <c r="J12" s="110">
        <f>SUM(J13,J16,J19:J23)</f>
        <v>0</v>
      </c>
      <c r="K12" s="110">
        <f>SUM(K13,K16,K19:K23)</f>
        <v>0</v>
      </c>
    </row>
    <row r="13" spans="1:12">
      <c r="A13" s="441" t="s">
        <v>643</v>
      </c>
      <c r="B13" s="110">
        <f>SUM(B14:B15)</f>
        <v>0</v>
      </c>
      <c r="C13" s="110">
        <f>SUM(C14:C15)</f>
        <v>0</v>
      </c>
      <c r="D13" s="110">
        <f t="shared" si="0"/>
        <v>0</v>
      </c>
      <c r="E13" s="110">
        <f>SUM(E14:E15)</f>
        <v>0</v>
      </c>
      <c r="F13" s="110">
        <f t="shared" si="1"/>
        <v>0</v>
      </c>
      <c r="G13" s="433"/>
      <c r="H13" s="110">
        <f>SUM(H14:H15)</f>
        <v>0</v>
      </c>
      <c r="I13" s="110">
        <f>SUM(I14:I15)</f>
        <v>0</v>
      </c>
      <c r="J13" s="110">
        <f>SUM(J14:J15)</f>
        <v>0</v>
      </c>
      <c r="K13" s="110">
        <f>SUM(K14:K15)</f>
        <v>0</v>
      </c>
    </row>
    <row r="14" spans="1:12">
      <c r="A14" s="442" t="s">
        <v>644</v>
      </c>
      <c r="B14" s="143"/>
      <c r="C14" s="144"/>
      <c r="D14" s="110">
        <f t="shared" si="0"/>
        <v>0</v>
      </c>
      <c r="E14" s="143"/>
      <c r="F14" s="110">
        <f t="shared" si="1"/>
        <v>0</v>
      </c>
      <c r="G14" s="433"/>
      <c r="H14" s="143"/>
      <c r="I14" s="143"/>
      <c r="J14" s="143"/>
      <c r="K14" s="143"/>
    </row>
    <row r="15" spans="1:12">
      <c r="A15" s="442" t="s">
        <v>645</v>
      </c>
      <c r="B15" s="143"/>
      <c r="C15" s="143"/>
      <c r="D15" s="110">
        <f t="shared" si="0"/>
        <v>0</v>
      </c>
      <c r="E15" s="143"/>
      <c r="F15" s="110">
        <f t="shared" si="1"/>
        <v>0</v>
      </c>
      <c r="G15" s="433"/>
      <c r="H15" s="143"/>
      <c r="I15" s="143"/>
      <c r="J15" s="143"/>
      <c r="K15" s="143"/>
    </row>
    <row r="16" spans="1:12">
      <c r="A16" s="441" t="s">
        <v>646</v>
      </c>
      <c r="B16" s="110">
        <f>SUM(B17:B18)</f>
        <v>0</v>
      </c>
      <c r="C16" s="110">
        <f>SUM(C17:C18)</f>
        <v>0</v>
      </c>
      <c r="D16" s="110">
        <f t="shared" si="0"/>
        <v>0</v>
      </c>
      <c r="E16" s="110">
        <f>SUM(E17:E18)</f>
        <v>0</v>
      </c>
      <c r="F16" s="110">
        <f t="shared" si="1"/>
        <v>0</v>
      </c>
      <c r="G16" s="433"/>
      <c r="H16" s="110">
        <f>SUM(H17:H18)</f>
        <v>0</v>
      </c>
      <c r="I16" s="110">
        <f>SUM(I17:I18)</f>
        <v>0</v>
      </c>
      <c r="J16" s="110">
        <f>SUM(J17:J18)</f>
        <v>0</v>
      </c>
      <c r="K16" s="110">
        <f>SUM(K17:K18)</f>
        <v>0</v>
      </c>
    </row>
    <row r="17" spans="1:11">
      <c r="A17" s="442" t="s">
        <v>647</v>
      </c>
      <c r="B17" s="143"/>
      <c r="C17" s="144"/>
      <c r="D17" s="110">
        <f t="shared" si="0"/>
        <v>0</v>
      </c>
      <c r="E17" s="143"/>
      <c r="F17" s="110">
        <f t="shared" si="1"/>
        <v>0</v>
      </c>
      <c r="G17" s="433"/>
      <c r="H17" s="143"/>
      <c r="I17" s="143"/>
      <c r="J17" s="143"/>
      <c r="K17" s="143"/>
    </row>
    <row r="18" spans="1:11">
      <c r="A18" s="442" t="s">
        <v>648</v>
      </c>
      <c r="B18" s="143"/>
      <c r="C18" s="143"/>
      <c r="D18" s="110">
        <f t="shared" si="0"/>
        <v>0</v>
      </c>
      <c r="E18" s="143"/>
      <c r="F18" s="110">
        <f t="shared" si="1"/>
        <v>0</v>
      </c>
      <c r="G18" s="433"/>
      <c r="H18" s="143"/>
      <c r="I18" s="143"/>
      <c r="J18" s="143"/>
      <c r="K18" s="143"/>
    </row>
    <row r="19" spans="1:11">
      <c r="A19" s="441" t="s">
        <v>649</v>
      </c>
      <c r="B19" s="143"/>
      <c r="C19" s="143"/>
      <c r="D19" s="110">
        <f t="shared" si="0"/>
        <v>0</v>
      </c>
      <c r="E19" s="143"/>
      <c r="F19" s="110">
        <f t="shared" si="1"/>
        <v>0</v>
      </c>
      <c r="G19" s="433"/>
      <c r="H19" s="143"/>
      <c r="I19" s="143"/>
      <c r="J19" s="143"/>
      <c r="K19" s="143"/>
    </row>
    <row r="20" spans="1:11">
      <c r="A20" s="441" t="s">
        <v>650</v>
      </c>
      <c r="B20" s="143"/>
      <c r="C20" s="143"/>
      <c r="D20" s="110">
        <f t="shared" si="0"/>
        <v>0</v>
      </c>
      <c r="E20" s="143"/>
      <c r="F20" s="110">
        <f t="shared" si="1"/>
        <v>0</v>
      </c>
      <c r="G20" s="433"/>
      <c r="H20" s="143"/>
      <c r="I20" s="143"/>
      <c r="J20" s="143"/>
      <c r="K20" s="143"/>
    </row>
    <row r="21" spans="1:11">
      <c r="A21" s="441" t="s">
        <v>651</v>
      </c>
      <c r="B21" s="143"/>
      <c r="C21" s="143"/>
      <c r="D21" s="110">
        <f t="shared" si="0"/>
        <v>0</v>
      </c>
      <c r="E21" s="143"/>
      <c r="F21" s="110">
        <f t="shared" si="1"/>
        <v>0</v>
      </c>
      <c r="G21" s="433"/>
      <c r="H21" s="143"/>
      <c r="I21" s="143"/>
      <c r="J21" s="143"/>
      <c r="K21" s="143"/>
    </row>
    <row r="22" spans="1:11">
      <c r="A22" s="441" t="s">
        <v>652</v>
      </c>
      <c r="B22" s="143"/>
      <c r="C22" s="143"/>
      <c r="D22" s="110">
        <f t="shared" si="0"/>
        <v>0</v>
      </c>
      <c r="E22" s="143"/>
      <c r="F22" s="110">
        <f t="shared" si="1"/>
        <v>0</v>
      </c>
      <c r="G22" s="433"/>
      <c r="H22" s="143"/>
      <c r="I22" s="143"/>
      <c r="J22" s="143"/>
      <c r="K22" s="143"/>
    </row>
    <row r="23" spans="1:11">
      <c r="A23" s="441" t="s">
        <v>365</v>
      </c>
      <c r="B23" s="143"/>
      <c r="C23" s="143"/>
      <c r="D23" s="110">
        <f t="shared" si="0"/>
        <v>0</v>
      </c>
      <c r="E23" s="143"/>
      <c r="F23" s="110">
        <f t="shared" si="1"/>
        <v>0</v>
      </c>
      <c r="G23" s="433"/>
      <c r="H23" s="143"/>
      <c r="I23" s="143"/>
      <c r="J23" s="143"/>
      <c r="K23" s="143"/>
    </row>
    <row r="24" spans="1:11">
      <c r="A24" s="440" t="s">
        <v>653</v>
      </c>
      <c r="B24" s="110">
        <f>SUM(B25:B26)</f>
        <v>0</v>
      </c>
      <c r="C24" s="110">
        <f>SUM(C25:C26)</f>
        <v>0</v>
      </c>
      <c r="D24" s="110">
        <f t="shared" si="0"/>
        <v>0</v>
      </c>
      <c r="E24" s="110">
        <f>SUM(E25:E26)</f>
        <v>0</v>
      </c>
      <c r="F24" s="110">
        <f t="shared" si="1"/>
        <v>0</v>
      </c>
      <c r="G24" s="439"/>
      <c r="H24" s="110">
        <f>SUM(H25:H26)</f>
        <v>0</v>
      </c>
      <c r="I24" s="110">
        <f>SUM(I25:I26)</f>
        <v>0</v>
      </c>
      <c r="J24" s="110">
        <f>SUM(J25:J26)</f>
        <v>0</v>
      </c>
      <c r="K24" s="110">
        <f>SUM(K25:K26)</f>
        <v>0</v>
      </c>
    </row>
    <row r="25" spans="1:11">
      <c r="A25" s="441" t="s">
        <v>654</v>
      </c>
      <c r="B25" s="143"/>
      <c r="C25" s="144"/>
      <c r="D25" s="110">
        <f t="shared" si="0"/>
        <v>0</v>
      </c>
      <c r="E25" s="143"/>
      <c r="F25" s="110">
        <f t="shared" si="1"/>
        <v>0</v>
      </c>
      <c r="G25" s="439"/>
      <c r="H25" s="143"/>
      <c r="I25" s="143"/>
      <c r="J25" s="143"/>
      <c r="K25" s="143"/>
    </row>
    <row r="26" spans="1:11">
      <c r="A26" s="441" t="s">
        <v>655</v>
      </c>
      <c r="B26" s="143"/>
      <c r="C26" s="143"/>
      <c r="D26" s="110">
        <f t="shared" si="0"/>
        <v>0</v>
      </c>
      <c r="E26" s="143"/>
      <c r="F26" s="110">
        <f t="shared" si="1"/>
        <v>0</v>
      </c>
      <c r="G26" s="439"/>
      <c r="H26" s="143"/>
      <c r="I26" s="143"/>
      <c r="J26" s="143"/>
      <c r="K26" s="143"/>
    </row>
    <row r="27" spans="1:11">
      <c r="A27" s="440" t="s">
        <v>656</v>
      </c>
      <c r="B27" s="110">
        <f>SUM(B28:B29)</f>
        <v>0</v>
      </c>
      <c r="C27" s="110">
        <f>SUM(C28:C29)</f>
        <v>0</v>
      </c>
      <c r="D27" s="110">
        <f t="shared" si="0"/>
        <v>0</v>
      </c>
      <c r="E27" s="110">
        <f>SUM(E28:E29)</f>
        <v>0</v>
      </c>
      <c r="F27" s="110">
        <f t="shared" si="1"/>
        <v>0</v>
      </c>
      <c r="G27" s="439"/>
      <c r="H27" s="110">
        <f>SUM(H28:H29)</f>
        <v>0</v>
      </c>
      <c r="I27" s="110">
        <f>SUM(I28:I29)</f>
        <v>0</v>
      </c>
      <c r="J27" s="110">
        <f>SUM(J28:J29)</f>
        <v>0</v>
      </c>
      <c r="K27" s="110">
        <f>SUM(K28:K29)</f>
        <v>0</v>
      </c>
    </row>
    <row r="28" spans="1:11">
      <c r="A28" s="441" t="s">
        <v>657</v>
      </c>
      <c r="B28" s="143"/>
      <c r="C28" s="144"/>
      <c r="D28" s="110">
        <f t="shared" si="0"/>
        <v>0</v>
      </c>
      <c r="E28" s="143"/>
      <c r="F28" s="110">
        <f t="shared" si="1"/>
        <v>0</v>
      </c>
      <c r="G28" s="439"/>
      <c r="H28" s="143"/>
      <c r="I28" s="143"/>
      <c r="J28" s="143"/>
      <c r="K28" s="143"/>
    </row>
    <row r="29" spans="1:11">
      <c r="A29" s="441" t="s">
        <v>658</v>
      </c>
      <c r="B29" s="143"/>
      <c r="C29" s="143"/>
      <c r="D29" s="110">
        <f t="shared" si="0"/>
        <v>0</v>
      </c>
      <c r="E29" s="143"/>
      <c r="F29" s="110">
        <f t="shared" si="1"/>
        <v>0</v>
      </c>
      <c r="G29" s="439"/>
      <c r="H29" s="143"/>
      <c r="I29" s="143"/>
      <c r="J29" s="143"/>
      <c r="K29" s="143"/>
    </row>
    <row r="30" spans="1:11">
      <c r="A30" s="440" t="s">
        <v>29</v>
      </c>
      <c r="B30" s="110">
        <f>SUM(B31:B38,B41)</f>
        <v>0</v>
      </c>
      <c r="C30" s="110">
        <f>SUM(C31:C38,C41)</f>
        <v>0</v>
      </c>
      <c r="D30" s="110">
        <f t="shared" si="0"/>
        <v>0</v>
      </c>
      <c r="E30" s="110">
        <f>SUM(E31:E38,E41)</f>
        <v>0</v>
      </c>
      <c r="F30" s="110">
        <f t="shared" si="1"/>
        <v>0</v>
      </c>
      <c r="G30" s="439"/>
      <c r="H30" s="110">
        <f>SUM(H31:H38,H41)</f>
        <v>0</v>
      </c>
      <c r="I30" s="110">
        <f>SUM(I31:I38,I41)</f>
        <v>0</v>
      </c>
      <c r="J30" s="110">
        <f>SUM(J31:J38,J41)</f>
        <v>0</v>
      </c>
      <c r="K30" s="110">
        <f>SUM(K31:K38,K41)</f>
        <v>0</v>
      </c>
    </row>
    <row r="31" spans="1:11">
      <c r="A31" s="441" t="s">
        <v>659</v>
      </c>
      <c r="B31" s="143"/>
      <c r="C31" s="143"/>
      <c r="D31" s="110">
        <f t="shared" si="0"/>
        <v>0</v>
      </c>
      <c r="E31" s="143"/>
      <c r="F31" s="110">
        <f t="shared" si="1"/>
        <v>0</v>
      </c>
      <c r="G31" s="439"/>
      <c r="H31" s="143"/>
      <c r="I31" s="143"/>
      <c r="J31" s="143"/>
      <c r="K31" s="143"/>
    </row>
    <row r="32" spans="1:11">
      <c r="A32" s="441" t="s">
        <v>660</v>
      </c>
      <c r="B32" s="143"/>
      <c r="C32" s="143"/>
      <c r="D32" s="110">
        <f t="shared" si="0"/>
        <v>0</v>
      </c>
      <c r="E32" s="143"/>
      <c r="F32" s="110">
        <f t="shared" si="1"/>
        <v>0</v>
      </c>
      <c r="G32" s="439"/>
      <c r="H32" s="143"/>
      <c r="I32" s="143"/>
      <c r="J32" s="143"/>
      <c r="K32" s="143"/>
    </row>
    <row r="33" spans="1:11">
      <c r="A33" s="441" t="s">
        <v>661</v>
      </c>
      <c r="B33" s="143"/>
      <c r="C33" s="143"/>
      <c r="D33" s="110">
        <f t="shared" si="0"/>
        <v>0</v>
      </c>
      <c r="E33" s="143"/>
      <c r="F33" s="110">
        <f t="shared" si="1"/>
        <v>0</v>
      </c>
      <c r="G33" s="439"/>
      <c r="H33" s="143"/>
      <c r="I33" s="143"/>
      <c r="J33" s="143"/>
      <c r="K33" s="143"/>
    </row>
    <row r="34" spans="1:11">
      <c r="A34" s="443" t="s">
        <v>649</v>
      </c>
      <c r="B34" s="143"/>
      <c r="C34" s="143"/>
      <c r="D34" s="110">
        <f t="shared" si="0"/>
        <v>0</v>
      </c>
      <c r="E34" s="143"/>
      <c r="F34" s="110">
        <f t="shared" si="1"/>
        <v>0</v>
      </c>
      <c r="G34" s="439"/>
      <c r="H34" s="143"/>
      <c r="I34" s="143"/>
      <c r="J34" s="143"/>
      <c r="K34" s="143"/>
    </row>
    <row r="35" spans="1:11">
      <c r="A35" s="441" t="s">
        <v>650</v>
      </c>
      <c r="B35" s="143"/>
      <c r="C35" s="143"/>
      <c r="D35" s="110">
        <f t="shared" si="0"/>
        <v>0</v>
      </c>
      <c r="E35" s="143"/>
      <c r="F35" s="110">
        <f t="shared" si="1"/>
        <v>0</v>
      </c>
      <c r="G35" s="439"/>
      <c r="H35" s="143"/>
      <c r="I35" s="143"/>
      <c r="J35" s="143"/>
      <c r="K35" s="143"/>
    </row>
    <row r="36" spans="1:11">
      <c r="A36" s="443" t="s">
        <v>651</v>
      </c>
      <c r="B36" s="143"/>
      <c r="C36" s="143"/>
      <c r="D36" s="110">
        <f t="shared" si="0"/>
        <v>0</v>
      </c>
      <c r="E36" s="143"/>
      <c r="F36" s="110">
        <f t="shared" si="1"/>
        <v>0</v>
      </c>
      <c r="G36" s="439"/>
      <c r="H36" s="143"/>
      <c r="I36" s="143"/>
      <c r="J36" s="143"/>
      <c r="K36" s="143"/>
    </row>
    <row r="37" spans="1:11">
      <c r="A37" s="441" t="s">
        <v>652</v>
      </c>
      <c r="B37" s="143"/>
      <c r="C37" s="143"/>
      <c r="D37" s="110">
        <f t="shared" si="0"/>
        <v>0</v>
      </c>
      <c r="E37" s="143"/>
      <c r="F37" s="110">
        <f t="shared" si="1"/>
        <v>0</v>
      </c>
      <c r="G37" s="439"/>
      <c r="H37" s="143"/>
      <c r="I37" s="143"/>
      <c r="J37" s="143"/>
      <c r="K37" s="143"/>
    </row>
    <row r="38" spans="1:11">
      <c r="A38" s="443" t="s">
        <v>662</v>
      </c>
      <c r="B38" s="110">
        <f>SUM(B39:B40)</f>
        <v>0</v>
      </c>
      <c r="C38" s="110">
        <f>SUM(C39:C40)</f>
        <v>0</v>
      </c>
      <c r="D38" s="110">
        <f t="shared" si="0"/>
        <v>0</v>
      </c>
      <c r="E38" s="110">
        <f>SUM(E39:E40)</f>
        <v>0</v>
      </c>
      <c r="F38" s="110">
        <f t="shared" si="1"/>
        <v>0</v>
      </c>
      <c r="G38" s="439"/>
      <c r="H38" s="110">
        <f>SUM(H39:H40)</f>
        <v>0</v>
      </c>
      <c r="I38" s="110">
        <f>SUM(I39:I40)</f>
        <v>0</v>
      </c>
      <c r="J38" s="110">
        <f>SUM(J39:J40)</f>
        <v>0</v>
      </c>
      <c r="K38" s="110">
        <f>SUM(K39:K40)</f>
        <v>0</v>
      </c>
    </row>
    <row r="39" spans="1:11">
      <c r="A39" s="442" t="s">
        <v>663</v>
      </c>
      <c r="B39" s="143"/>
      <c r="C39" s="144"/>
      <c r="D39" s="110">
        <f t="shared" si="0"/>
        <v>0</v>
      </c>
      <c r="E39" s="143"/>
      <c r="F39" s="110">
        <f t="shared" si="1"/>
        <v>0</v>
      </c>
      <c r="G39" s="439"/>
      <c r="H39" s="143"/>
      <c r="I39" s="143"/>
      <c r="J39" s="143"/>
      <c r="K39" s="143"/>
    </row>
    <row r="40" spans="1:11">
      <c r="A40" s="442" t="s">
        <v>664</v>
      </c>
      <c r="B40" s="143"/>
      <c r="C40" s="143"/>
      <c r="D40" s="110">
        <f t="shared" si="0"/>
        <v>0</v>
      </c>
      <c r="E40" s="143"/>
      <c r="F40" s="110">
        <f t="shared" si="1"/>
        <v>0</v>
      </c>
      <c r="G40" s="439"/>
      <c r="H40" s="143"/>
      <c r="I40" s="143"/>
      <c r="J40" s="143"/>
      <c r="K40" s="143"/>
    </row>
    <row r="41" spans="1:11">
      <c r="A41" s="441" t="s">
        <v>365</v>
      </c>
      <c r="B41" s="143"/>
      <c r="C41" s="143"/>
      <c r="D41" s="110">
        <f t="shared" si="0"/>
        <v>0</v>
      </c>
      <c r="E41" s="143"/>
      <c r="F41" s="110">
        <f t="shared" si="1"/>
        <v>0</v>
      </c>
      <c r="G41" s="439"/>
      <c r="H41" s="143"/>
      <c r="I41" s="143"/>
      <c r="J41" s="143"/>
      <c r="K41" s="143"/>
    </row>
    <row r="42" spans="1:11">
      <c r="A42" s="440" t="s">
        <v>166</v>
      </c>
      <c r="B42" s="110">
        <f>SUM(B43:B46,B58,B49:B55)</f>
        <v>0</v>
      </c>
      <c r="C42" s="110">
        <f>SUM(C43:C46,C58,C49:C55)</f>
        <v>0</v>
      </c>
      <c r="D42" s="110">
        <f t="shared" si="0"/>
        <v>0</v>
      </c>
      <c r="E42" s="110">
        <f>SUM(E43:E46,E58,E49:E55)</f>
        <v>0</v>
      </c>
      <c r="F42" s="110">
        <f t="shared" si="1"/>
        <v>0</v>
      </c>
      <c r="G42" s="439"/>
      <c r="H42" s="110">
        <f>SUM(H43:H46,H58,H49:H55)</f>
        <v>0</v>
      </c>
      <c r="I42" s="110">
        <f>SUM(I43:I46,I58,I49:I55)</f>
        <v>0</v>
      </c>
      <c r="J42" s="110">
        <f>SUM(J43:J46,J58,J49:J55)</f>
        <v>0</v>
      </c>
      <c r="K42" s="110">
        <f>SUM(K43:K46,K58,K49:K55)</f>
        <v>0</v>
      </c>
    </row>
    <row r="43" spans="1:11">
      <c r="A43" s="441" t="s">
        <v>659</v>
      </c>
      <c r="B43" s="108"/>
      <c r="C43" s="108"/>
      <c r="D43" s="110">
        <f t="shared" si="0"/>
        <v>0</v>
      </c>
      <c r="E43" s="108"/>
      <c r="F43" s="110">
        <f t="shared" si="1"/>
        <v>0</v>
      </c>
      <c r="G43" s="439"/>
      <c r="H43" s="108"/>
      <c r="I43" s="108"/>
      <c r="J43" s="108"/>
      <c r="K43" s="108"/>
    </row>
    <row r="44" spans="1:11">
      <c r="A44" s="441" t="s">
        <v>660</v>
      </c>
      <c r="B44" s="143"/>
      <c r="C44" s="143"/>
      <c r="D44" s="110">
        <f t="shared" si="0"/>
        <v>0</v>
      </c>
      <c r="E44" s="143"/>
      <c r="F44" s="110">
        <f t="shared" si="1"/>
        <v>0</v>
      </c>
      <c r="G44" s="439"/>
      <c r="H44" s="143"/>
      <c r="I44" s="143"/>
      <c r="J44" s="143"/>
      <c r="K44" s="143"/>
    </row>
    <row r="45" spans="1:11">
      <c r="A45" s="441" t="s">
        <v>661</v>
      </c>
      <c r="B45" s="143"/>
      <c r="C45" s="143"/>
      <c r="D45" s="110">
        <f t="shared" si="0"/>
        <v>0</v>
      </c>
      <c r="E45" s="143"/>
      <c r="F45" s="110">
        <f t="shared" si="1"/>
        <v>0</v>
      </c>
      <c r="G45" s="439"/>
      <c r="H45" s="143"/>
      <c r="I45" s="143"/>
      <c r="J45" s="143"/>
      <c r="K45" s="143"/>
    </row>
    <row r="46" spans="1:11">
      <c r="A46" s="441" t="s">
        <v>665</v>
      </c>
      <c r="B46" s="110">
        <f>SUM(B47:B48)</f>
        <v>0</v>
      </c>
      <c r="C46" s="110">
        <f>SUM(C47:C48)</f>
        <v>0</v>
      </c>
      <c r="D46" s="110">
        <f t="shared" si="0"/>
        <v>0</v>
      </c>
      <c r="E46" s="110">
        <f>SUM(E47:E48)</f>
        <v>0</v>
      </c>
      <c r="F46" s="110">
        <f t="shared" si="1"/>
        <v>0</v>
      </c>
      <c r="G46" s="439"/>
      <c r="H46" s="110">
        <f>SUM(H47:H48)</f>
        <v>0</v>
      </c>
      <c r="I46" s="110">
        <f>SUM(I47:I48)</f>
        <v>0</v>
      </c>
      <c r="J46" s="110">
        <f>SUM(J47:J48)</f>
        <v>0</v>
      </c>
      <c r="K46" s="110">
        <f>SUM(K47:K48)</f>
        <v>0</v>
      </c>
    </row>
    <row r="47" spans="1:11">
      <c r="A47" s="442" t="s">
        <v>666</v>
      </c>
      <c r="B47" s="143"/>
      <c r="C47" s="144"/>
      <c r="D47" s="110">
        <f t="shared" si="0"/>
        <v>0</v>
      </c>
      <c r="E47" s="143"/>
      <c r="F47" s="110">
        <f t="shared" si="1"/>
        <v>0</v>
      </c>
      <c r="G47" s="439"/>
      <c r="H47" s="143"/>
      <c r="I47" s="143"/>
      <c r="J47" s="143"/>
      <c r="K47" s="143"/>
    </row>
    <row r="48" spans="1:11">
      <c r="A48" s="442" t="s">
        <v>667</v>
      </c>
      <c r="B48" s="143"/>
      <c r="C48" s="143"/>
      <c r="D48" s="110">
        <f t="shared" si="0"/>
        <v>0</v>
      </c>
      <c r="E48" s="143"/>
      <c r="F48" s="110">
        <f t="shared" si="1"/>
        <v>0</v>
      </c>
      <c r="G48" s="439"/>
      <c r="H48" s="143"/>
      <c r="I48" s="143"/>
      <c r="J48" s="143"/>
      <c r="K48" s="143"/>
    </row>
    <row r="49" spans="1:11">
      <c r="A49" s="441" t="s">
        <v>649</v>
      </c>
      <c r="B49" s="143"/>
      <c r="C49" s="143"/>
      <c r="D49" s="110">
        <f t="shared" si="0"/>
        <v>0</v>
      </c>
      <c r="E49" s="143"/>
      <c r="F49" s="110">
        <f t="shared" si="1"/>
        <v>0</v>
      </c>
      <c r="G49" s="439"/>
      <c r="H49" s="143"/>
      <c r="I49" s="143"/>
      <c r="J49" s="143"/>
      <c r="K49" s="143"/>
    </row>
    <row r="50" spans="1:11">
      <c r="A50" s="443" t="s">
        <v>650</v>
      </c>
      <c r="B50" s="143"/>
      <c r="C50" s="143"/>
      <c r="D50" s="110">
        <f t="shared" si="0"/>
        <v>0</v>
      </c>
      <c r="E50" s="143"/>
      <c r="F50" s="110">
        <f t="shared" si="1"/>
        <v>0</v>
      </c>
      <c r="G50" s="439"/>
      <c r="H50" s="143"/>
      <c r="I50" s="143"/>
      <c r="J50" s="143"/>
      <c r="K50" s="143"/>
    </row>
    <row r="51" spans="1:11">
      <c r="A51" s="441" t="s">
        <v>651</v>
      </c>
      <c r="B51" s="143"/>
      <c r="C51" s="143"/>
      <c r="D51" s="110">
        <f t="shared" si="0"/>
        <v>0</v>
      </c>
      <c r="E51" s="143"/>
      <c r="F51" s="110">
        <f t="shared" si="1"/>
        <v>0</v>
      </c>
      <c r="G51" s="439"/>
      <c r="H51" s="143"/>
      <c r="I51" s="143"/>
      <c r="J51" s="143"/>
      <c r="K51" s="143"/>
    </row>
    <row r="52" spans="1:11">
      <c r="A52" s="441" t="s">
        <v>652</v>
      </c>
      <c r="B52" s="143"/>
      <c r="C52" s="143"/>
      <c r="D52" s="110">
        <f t="shared" si="0"/>
        <v>0</v>
      </c>
      <c r="E52" s="143"/>
      <c r="F52" s="110">
        <f t="shared" si="1"/>
        <v>0</v>
      </c>
      <c r="G52" s="439"/>
      <c r="H52" s="143"/>
      <c r="I52" s="143"/>
      <c r="J52" s="143"/>
      <c r="K52" s="143"/>
    </row>
    <row r="53" spans="1:11">
      <c r="A53" s="441" t="s">
        <v>668</v>
      </c>
      <c r="B53" s="143"/>
      <c r="C53" s="143"/>
      <c r="D53" s="110">
        <f t="shared" si="0"/>
        <v>0</v>
      </c>
      <c r="E53" s="143"/>
      <c r="F53" s="110">
        <f t="shared" si="1"/>
        <v>0</v>
      </c>
      <c r="G53" s="439"/>
      <c r="H53" s="143"/>
      <c r="I53" s="143"/>
      <c r="J53" s="143"/>
      <c r="K53" s="143"/>
    </row>
    <row r="54" spans="1:11">
      <c r="A54" s="441" t="s">
        <v>669</v>
      </c>
      <c r="B54" s="143"/>
      <c r="C54" s="143"/>
      <c r="D54" s="110">
        <f t="shared" si="0"/>
        <v>0</v>
      </c>
      <c r="E54" s="143"/>
      <c r="F54" s="110">
        <f t="shared" si="1"/>
        <v>0</v>
      </c>
      <c r="G54" s="439"/>
      <c r="H54" s="143"/>
      <c r="I54" s="143"/>
      <c r="J54" s="143"/>
      <c r="K54" s="143"/>
    </row>
    <row r="55" spans="1:11">
      <c r="A55" s="443" t="s">
        <v>662</v>
      </c>
      <c r="B55" s="110">
        <f>SUM(B56:B57)</f>
        <v>0</v>
      </c>
      <c r="C55" s="110">
        <f>SUM(C56:C57)</f>
        <v>0</v>
      </c>
      <c r="D55" s="110">
        <f t="shared" si="0"/>
        <v>0</v>
      </c>
      <c r="E55" s="110">
        <f>SUM(E56:E57)</f>
        <v>0</v>
      </c>
      <c r="F55" s="110">
        <f t="shared" si="1"/>
        <v>0</v>
      </c>
      <c r="G55" s="439"/>
      <c r="H55" s="110">
        <f>SUM(H56:H57)</f>
        <v>0</v>
      </c>
      <c r="I55" s="110">
        <f>SUM(I56:I57)</f>
        <v>0</v>
      </c>
      <c r="J55" s="110">
        <f>SUM(J56:J57)</f>
        <v>0</v>
      </c>
      <c r="K55" s="110">
        <f>SUM(K56:K57)</f>
        <v>0</v>
      </c>
    </row>
    <row r="56" spans="1:11">
      <c r="A56" s="442" t="s">
        <v>663</v>
      </c>
      <c r="B56" s="143"/>
      <c r="C56" s="144"/>
      <c r="D56" s="110">
        <f t="shared" si="0"/>
        <v>0</v>
      </c>
      <c r="E56" s="143"/>
      <c r="F56" s="110">
        <f t="shared" si="1"/>
        <v>0</v>
      </c>
      <c r="G56" s="439"/>
      <c r="H56" s="145"/>
      <c r="I56" s="145"/>
      <c r="J56" s="145"/>
      <c r="K56" s="145"/>
    </row>
    <row r="57" spans="1:11">
      <c r="A57" s="442" t="s">
        <v>664</v>
      </c>
      <c r="B57" s="143"/>
      <c r="C57" s="143"/>
      <c r="D57" s="110">
        <f t="shared" si="0"/>
        <v>0</v>
      </c>
      <c r="E57" s="143"/>
      <c r="F57" s="110">
        <f t="shared" si="1"/>
        <v>0</v>
      </c>
      <c r="G57" s="439"/>
      <c r="H57" s="145"/>
      <c r="I57" s="145"/>
      <c r="J57" s="145"/>
      <c r="K57" s="145"/>
    </row>
    <row r="58" spans="1:11">
      <c r="A58" s="444" t="s">
        <v>365</v>
      </c>
      <c r="B58" s="143"/>
      <c r="C58" s="143"/>
      <c r="D58" s="110">
        <f t="shared" si="0"/>
        <v>0</v>
      </c>
      <c r="E58" s="143"/>
      <c r="F58" s="110">
        <f t="shared" si="1"/>
        <v>0</v>
      </c>
      <c r="G58" s="439"/>
      <c r="H58" s="145"/>
      <c r="I58" s="145"/>
      <c r="J58" s="145"/>
      <c r="K58" s="145"/>
    </row>
    <row r="60" spans="1:11">
      <c r="A60" s="365"/>
      <c r="B60" s="349" t="s">
        <v>670</v>
      </c>
      <c r="C60" s="349" t="s">
        <v>379</v>
      </c>
      <c r="D60" s="349" t="s">
        <v>380</v>
      </c>
      <c r="E60" s="349" t="s">
        <v>287</v>
      </c>
      <c r="F60" s="349" t="s">
        <v>297</v>
      </c>
    </row>
    <row r="61" spans="1:11">
      <c r="A61" s="365" t="s">
        <v>671</v>
      </c>
      <c r="B61" s="349" t="s">
        <v>672</v>
      </c>
      <c r="C61" s="99">
        <f>D12</f>
        <v>0</v>
      </c>
      <c r="D61" s="99">
        <f>'F.1 EBS'!C91</f>
        <v>0</v>
      </c>
      <c r="E61" s="351">
        <v>1</v>
      </c>
      <c r="F61" s="301" t="str">
        <f>IF(ABS(D61-C61)&lt;=E61,"OK","Error")</f>
        <v>OK</v>
      </c>
    </row>
    <row r="62" spans="1:11">
      <c r="A62" s="365" t="s">
        <v>673</v>
      </c>
      <c r="B62" s="349" t="s">
        <v>672</v>
      </c>
      <c r="C62" s="99">
        <f>D24</f>
        <v>0</v>
      </c>
      <c r="D62" s="99">
        <f>'F.1 EBS'!D91</f>
        <v>0</v>
      </c>
      <c r="E62" s="351">
        <v>1</v>
      </c>
      <c r="F62" s="301" t="str">
        <f>IF(ABS(D62-C62)&lt;=E62,"OK","Error")</f>
        <v>OK</v>
      </c>
    </row>
    <row r="63" spans="1:11">
      <c r="A63" s="365" t="s">
        <v>674</v>
      </c>
      <c r="B63" s="349" t="s">
        <v>672</v>
      </c>
      <c r="C63" s="99">
        <f>D27</f>
        <v>0</v>
      </c>
      <c r="D63" s="99">
        <f>'F.1 EBS'!E91</f>
        <v>0</v>
      </c>
      <c r="E63" s="351">
        <v>1</v>
      </c>
      <c r="F63" s="301" t="str">
        <f>IF(ABS(D63-C63)&lt;=E63,"OK","Error")</f>
        <v>OK</v>
      </c>
    </row>
    <row r="64" spans="1:11">
      <c r="A64" s="365" t="s">
        <v>675</v>
      </c>
      <c r="B64" s="349" t="s">
        <v>672</v>
      </c>
      <c r="C64" s="99">
        <f>D30</f>
        <v>0</v>
      </c>
      <c r="D64" s="99">
        <f>'F.1 EBS'!F91</f>
        <v>0</v>
      </c>
      <c r="E64" s="351">
        <v>1</v>
      </c>
      <c r="F64" s="301" t="str">
        <f>IF(ABS(D64-C64)&lt;=E64,"OK","Error")</f>
        <v>OK</v>
      </c>
    </row>
    <row r="65" spans="1:6">
      <c r="A65" s="365" t="s">
        <v>676</v>
      </c>
      <c r="B65" s="349" t="s">
        <v>672</v>
      </c>
      <c r="C65" s="99">
        <f>D42</f>
        <v>0</v>
      </c>
      <c r="D65" s="99">
        <f>'F.1 EBS'!G91</f>
        <v>0</v>
      </c>
      <c r="E65" s="351">
        <v>1</v>
      </c>
      <c r="F65" s="301" t="str">
        <f>IF(ABS(D65-C65)&lt;=E65,"OK","Error")</f>
        <v>OK</v>
      </c>
    </row>
    <row r="66" spans="1:6">
      <c r="A66" s="445" t="s">
        <v>677</v>
      </c>
      <c r="B66" s="395" t="s">
        <v>672</v>
      </c>
      <c r="C66" s="126" t="str">
        <f>IF('F.1 EBS'!$H$8="Yes",K11,"N/A")</f>
        <v>N/A</v>
      </c>
      <c r="D66" s="126" t="str">
        <f>IF('F.1 EBS'!$H$8="Yes",'F.1 EBS'!H91,"N/A")</f>
        <v>N/A</v>
      </c>
      <c r="E66" s="351">
        <v>1</v>
      </c>
      <c r="F66" s="301" t="str">
        <f>IF('F.1 EBS'!$H$8="Yes",IF(ABS(D66-C66)&lt;=E66,"OK","Error"),"N/A")</f>
        <v>N/A</v>
      </c>
    </row>
    <row r="67" spans="1:6">
      <c r="A67" s="445" t="s">
        <v>678</v>
      </c>
      <c r="B67" s="395" t="s">
        <v>672</v>
      </c>
      <c r="C67" s="126">
        <f>SUM(H11:K11)</f>
        <v>0</v>
      </c>
      <c r="D67" s="126">
        <f>'F.1 EBS'!B91</f>
        <v>0</v>
      </c>
      <c r="E67" s="351">
        <v>1</v>
      </c>
      <c r="F67" s="301" t="str">
        <f>IF(ABS(D67-C67)&lt;=E67,"OK","Error")</f>
        <v>OK</v>
      </c>
    </row>
  </sheetData>
  <sheetProtection insertHyperlinks="0"/>
  <mergeCells count="3">
    <mergeCell ref="A9:A10"/>
    <mergeCell ref="B9:F9"/>
    <mergeCell ref="H9:K9"/>
  </mergeCells>
  <conditionalFormatting sqref="F61:F67">
    <cfRule type="cellIs" dxfId="85" priority="1" operator="equal">
      <formula>"OK"</formula>
    </cfRule>
    <cfRule type="cellIs" dxfId="84" priority="2" operator="equal">
      <formula>"Error"</formula>
    </cfRule>
  </conditionalFormatting>
  <dataValidations count="1">
    <dataValidation type="decimal" allowBlank="1" showInputMessage="1" showErrorMessage="1" errorTitle="Error" error="Please enter a number of +/- 11 digits" sqref="B14 H56:K58 C57:C58 E56:E58 B56:B58 H47:K54 C48:C54 E47:E54 B47:B54 H43:K45 B43:C45 E43:E45 H39:K41 C40:C41 E39:E41 B39:B41 H31:K37 B31:C37 E31:E37 H28:K29 C29 E28:E29 B28:B29 H25:K26 C26 E25:E26 B25:B26 B18:C23 E17:E23 E14:E15 B15:C15 H14:K15 H17:K23 B17" xr:uid="{38C9DC4F-2C3D-483C-9774-38027034816E}">
      <formula1>-99999999999</formula1>
      <formula2>99999999999</formula2>
    </dataValidation>
  </dataValidations>
  <pageMargins left="0.7" right="0.7" top="0.75" bottom="0.75" header="0.3" footer="0.3"/>
  <pageSetup paperSize="8" scale="67"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E5B28-5D69-4DF8-85CB-8D1BBED32B1E}">
  <sheetPr codeName="Sheet22">
    <pageSetUpPr fitToPage="1"/>
  </sheetPr>
  <dimension ref="A1:N61"/>
  <sheetViews>
    <sheetView showGridLines="0" zoomScale="80" zoomScaleNormal="80" workbookViewId="0"/>
  </sheetViews>
  <sheetFormatPr defaultColWidth="9.42578125" defaultRowHeight="15"/>
  <cols>
    <col min="1" max="1" width="41" style="140" customWidth="1"/>
    <col min="2" max="5" width="19.42578125" style="140" customWidth="1"/>
    <col min="6" max="6" width="3.42578125" style="140" customWidth="1"/>
    <col min="7" max="14" width="19.42578125" style="140" customWidth="1"/>
    <col min="15" max="16384" width="9.42578125" style="140"/>
  </cols>
  <sheetData>
    <row r="1" spans="1:14" ht="13.15" customHeight="1">
      <c r="A1" s="429" t="s">
        <v>679</v>
      </c>
      <c r="B1" s="429"/>
      <c r="C1" s="429"/>
      <c r="D1" s="429"/>
      <c r="E1" s="429"/>
      <c r="F1" s="429"/>
      <c r="G1" s="430"/>
      <c r="H1" s="430"/>
      <c r="I1" s="430"/>
      <c r="J1" s="430"/>
      <c r="K1" s="430"/>
      <c r="L1" s="430"/>
      <c r="M1" s="430"/>
      <c r="N1" s="430"/>
    </row>
    <row r="2" spans="1:14" s="142" customFormat="1" ht="16.899999999999999" customHeight="1">
      <c r="A2" s="356" t="s">
        <v>108</v>
      </c>
      <c r="B2" s="236" t="str">
        <f>'Cover Page'!F15</f>
        <v>&lt;&lt;Enter by Insurer&gt;&gt;</v>
      </c>
      <c r="C2" s="141"/>
      <c r="D2" s="141"/>
      <c r="E2" s="141"/>
      <c r="F2" s="141"/>
    </row>
    <row r="3" spans="1:14" s="142" customFormat="1" ht="16.899999999999999" customHeight="1">
      <c r="A3" s="356" t="s">
        <v>109</v>
      </c>
      <c r="B3" s="237" t="str">
        <f>TEXT(IF('Cover Page'!P13="","",'Cover Page'!P13), "dd mmm yyyy")</f>
        <v/>
      </c>
      <c r="C3" s="141"/>
      <c r="D3" s="141"/>
      <c r="E3" s="141"/>
      <c r="F3" s="141"/>
    </row>
    <row r="4" spans="1:14" s="142" customFormat="1" ht="16.899999999999999" customHeight="1">
      <c r="A4" s="356" t="s">
        <v>110</v>
      </c>
      <c r="B4" s="238"/>
      <c r="C4" s="141"/>
      <c r="D4" s="141"/>
      <c r="E4" s="141"/>
      <c r="F4" s="141"/>
    </row>
    <row r="5" spans="1:14">
      <c r="A5" s="431"/>
      <c r="B5" s="432"/>
      <c r="C5" s="432"/>
      <c r="D5" s="432"/>
      <c r="E5" s="432"/>
      <c r="F5" s="432"/>
      <c r="G5" s="432"/>
      <c r="H5" s="432"/>
    </row>
    <row r="6" spans="1:14">
      <c r="A6" s="433" t="s">
        <v>111</v>
      </c>
      <c r="B6" s="435"/>
      <c r="C6" s="435"/>
      <c r="D6" s="435"/>
      <c r="E6" s="435"/>
      <c r="F6" s="435"/>
      <c r="G6" s="435"/>
      <c r="H6" s="435"/>
      <c r="I6" s="434"/>
      <c r="J6" s="434"/>
      <c r="K6" s="434"/>
      <c r="L6" s="434"/>
      <c r="M6" s="434"/>
      <c r="N6" s="434"/>
    </row>
    <row r="7" spans="1:14">
      <c r="A7" s="436" t="s">
        <v>115</v>
      </c>
      <c r="B7" s="436" t="s">
        <v>116</v>
      </c>
      <c r="C7" s="436" t="s">
        <v>117</v>
      </c>
      <c r="D7" s="436" t="s">
        <v>118</v>
      </c>
      <c r="E7" s="436" t="s">
        <v>119</v>
      </c>
      <c r="F7" s="435"/>
      <c r="G7" s="436" t="s">
        <v>120</v>
      </c>
      <c r="H7" s="436" t="s">
        <v>121</v>
      </c>
      <c r="I7" s="436" t="s">
        <v>122</v>
      </c>
      <c r="J7" s="436" t="s">
        <v>123</v>
      </c>
      <c r="K7" s="436" t="s">
        <v>124</v>
      </c>
      <c r="L7" s="436" t="s">
        <v>125</v>
      </c>
      <c r="M7" s="436" t="s">
        <v>126</v>
      </c>
      <c r="N7" s="436" t="s">
        <v>127</v>
      </c>
    </row>
    <row r="8" spans="1:14" ht="60.75" customHeight="1">
      <c r="A8" s="694" t="s">
        <v>630</v>
      </c>
      <c r="B8" s="656" t="s">
        <v>680</v>
      </c>
      <c r="C8" s="657"/>
      <c r="D8" s="657"/>
      <c r="E8" s="658"/>
      <c r="F8" s="437"/>
      <c r="G8" s="720" t="s">
        <v>681</v>
      </c>
      <c r="H8" s="721"/>
      <c r="I8" s="721"/>
      <c r="J8" s="721"/>
      <c r="K8" s="721"/>
      <c r="L8" s="721"/>
      <c r="M8" s="721"/>
      <c r="N8" s="721"/>
    </row>
    <row r="9" spans="1:14" ht="38.25">
      <c r="A9" s="696"/>
      <c r="B9" s="412" t="s">
        <v>682</v>
      </c>
      <c r="C9" s="446" t="s">
        <v>683</v>
      </c>
      <c r="D9" s="412" t="s">
        <v>684</v>
      </c>
      <c r="E9" s="446" t="s">
        <v>685</v>
      </c>
      <c r="F9" s="437"/>
      <c r="G9" s="412" t="s">
        <v>686</v>
      </c>
      <c r="H9" s="412" t="s">
        <v>687</v>
      </c>
      <c r="I9" s="412" t="s">
        <v>688</v>
      </c>
      <c r="J9" s="412" t="s">
        <v>689</v>
      </c>
      <c r="K9" s="412" t="s">
        <v>690</v>
      </c>
      <c r="L9" s="412" t="s">
        <v>691</v>
      </c>
      <c r="M9" s="447" t="s">
        <v>692</v>
      </c>
      <c r="N9" s="447" t="s">
        <v>297</v>
      </c>
    </row>
    <row r="10" spans="1:14">
      <c r="A10" s="438" t="s">
        <v>642</v>
      </c>
      <c r="B10" s="110">
        <f>SUM(B29,B11,B23,B26,B41)</f>
        <v>0</v>
      </c>
      <c r="C10" s="110">
        <f>SUM(C29,C11,C23,C26,C41)</f>
        <v>0</v>
      </c>
      <c r="D10" s="110">
        <f>SUM(D29,D11,D23,D26,D41)</f>
        <v>0</v>
      </c>
      <c r="E10" s="110">
        <f>SUM(E29,E11,E23,E26,E41)</f>
        <v>0</v>
      </c>
      <c r="F10" s="146"/>
      <c r="G10" s="110">
        <f t="shared" ref="G10:M10" si="0">SUM(G29,G11,G23,G26,G41)</f>
        <v>0</v>
      </c>
      <c r="H10" s="110">
        <f t="shared" si="0"/>
        <v>0</v>
      </c>
      <c r="I10" s="110">
        <f t="shared" si="0"/>
        <v>0</v>
      </c>
      <c r="J10" s="110">
        <f t="shared" si="0"/>
        <v>0</v>
      </c>
      <c r="K10" s="110">
        <f t="shared" si="0"/>
        <v>0</v>
      </c>
      <c r="L10" s="110">
        <f t="shared" si="0"/>
        <v>0</v>
      </c>
      <c r="M10" s="110">
        <f t="shared" si="0"/>
        <v>0</v>
      </c>
      <c r="N10" s="147">
        <f>SUM(I10:M10)-SUM(G10:H10)-'F.LT.1.1 LT CE Summary'!B11</f>
        <v>0</v>
      </c>
    </row>
    <row r="11" spans="1:14">
      <c r="A11" s="440" t="s">
        <v>163</v>
      </c>
      <c r="B11" s="147">
        <f>SUM(B12,B15,B18:B22)</f>
        <v>0</v>
      </c>
      <c r="C11" s="147">
        <f>SUM(C12,C15,C18:C22)</f>
        <v>0</v>
      </c>
      <c r="D11" s="147">
        <f>SUM(D12,D15,D18:D22)</f>
        <v>0</v>
      </c>
      <c r="E11" s="147">
        <f>SUM(E12,E15,E18:E22)</f>
        <v>0</v>
      </c>
      <c r="F11" s="148"/>
      <c r="G11" s="147">
        <f t="shared" ref="G11:M11" si="1">SUM(G12,G15,G18:G22)</f>
        <v>0</v>
      </c>
      <c r="H11" s="147">
        <f t="shared" si="1"/>
        <v>0</v>
      </c>
      <c r="I11" s="147">
        <f t="shared" si="1"/>
        <v>0</v>
      </c>
      <c r="J11" s="147">
        <f t="shared" si="1"/>
        <v>0</v>
      </c>
      <c r="K11" s="147">
        <f t="shared" si="1"/>
        <v>0</v>
      </c>
      <c r="L11" s="147">
        <f t="shared" si="1"/>
        <v>0</v>
      </c>
      <c r="M11" s="147">
        <f t="shared" si="1"/>
        <v>0</v>
      </c>
      <c r="N11" s="147">
        <f>SUM(I11:M11)-SUM(G11:H11)-'F.LT.1.1 LT CE Summary'!B12</f>
        <v>0</v>
      </c>
    </row>
    <row r="12" spans="1:14">
      <c r="A12" s="441" t="s">
        <v>643</v>
      </c>
      <c r="B12" s="149"/>
      <c r="C12" s="149"/>
      <c r="D12" s="149"/>
      <c r="E12" s="149"/>
      <c r="F12" s="148"/>
      <c r="G12" s="149"/>
      <c r="H12" s="149"/>
      <c r="I12" s="149"/>
      <c r="J12" s="149"/>
      <c r="K12" s="149"/>
      <c r="L12" s="149"/>
      <c r="M12" s="149"/>
      <c r="N12" s="147">
        <f>SUM(I12:M12)-SUM(G12:H12)-'F.LT.1.1 LT CE Summary'!B13</f>
        <v>0</v>
      </c>
    </row>
    <row r="13" spans="1:14">
      <c r="A13" s="442" t="s">
        <v>644</v>
      </c>
      <c r="B13" s="98"/>
      <c r="C13" s="98"/>
      <c r="D13" s="98"/>
      <c r="E13" s="98"/>
      <c r="F13" s="148"/>
      <c r="G13" s="98"/>
      <c r="H13" s="98"/>
      <c r="I13" s="98"/>
      <c r="J13" s="98"/>
      <c r="K13" s="98"/>
      <c r="L13" s="98"/>
      <c r="M13" s="98"/>
      <c r="N13" s="98"/>
    </row>
    <row r="14" spans="1:14">
      <c r="A14" s="442" t="s">
        <v>645</v>
      </c>
      <c r="B14" s="98"/>
      <c r="C14" s="98"/>
      <c r="D14" s="98"/>
      <c r="E14" s="98"/>
      <c r="F14" s="148"/>
      <c r="G14" s="98"/>
      <c r="H14" s="98"/>
      <c r="I14" s="98"/>
      <c r="J14" s="98"/>
      <c r="K14" s="98"/>
      <c r="L14" s="98"/>
      <c r="M14" s="98"/>
      <c r="N14" s="98"/>
    </row>
    <row r="15" spans="1:14">
      <c r="A15" s="441" t="s">
        <v>646</v>
      </c>
      <c r="B15" s="149"/>
      <c r="C15" s="149"/>
      <c r="D15" s="149"/>
      <c r="E15" s="149"/>
      <c r="F15" s="148"/>
      <c r="G15" s="149"/>
      <c r="H15" s="149"/>
      <c r="I15" s="149"/>
      <c r="J15" s="149"/>
      <c r="K15" s="149"/>
      <c r="L15" s="149"/>
      <c r="M15" s="149"/>
      <c r="N15" s="147">
        <f>SUM(I15:M15)-SUM(G15:H15)-'F.LT.1.1 LT CE Summary'!B16</f>
        <v>0</v>
      </c>
    </row>
    <row r="16" spans="1:14">
      <c r="A16" s="442" t="s">
        <v>647</v>
      </c>
      <c r="B16" s="98"/>
      <c r="C16" s="98"/>
      <c r="D16" s="98"/>
      <c r="E16" s="98"/>
      <c r="F16" s="148"/>
      <c r="G16" s="98"/>
      <c r="H16" s="98"/>
      <c r="I16" s="98"/>
      <c r="J16" s="98"/>
      <c r="K16" s="98"/>
      <c r="L16" s="98"/>
      <c r="M16" s="98"/>
      <c r="N16" s="98"/>
    </row>
    <row r="17" spans="1:14">
      <c r="A17" s="442" t="s">
        <v>648</v>
      </c>
      <c r="B17" s="98"/>
      <c r="C17" s="98"/>
      <c r="D17" s="98"/>
      <c r="E17" s="98"/>
      <c r="F17" s="148"/>
      <c r="G17" s="98"/>
      <c r="H17" s="98"/>
      <c r="I17" s="98"/>
      <c r="J17" s="98"/>
      <c r="K17" s="98"/>
      <c r="L17" s="98"/>
      <c r="M17" s="98"/>
      <c r="N17" s="98"/>
    </row>
    <row r="18" spans="1:14">
      <c r="A18" s="441" t="s">
        <v>649</v>
      </c>
      <c r="B18" s="149"/>
      <c r="C18" s="149"/>
      <c r="D18" s="149"/>
      <c r="E18" s="149"/>
      <c r="F18" s="148"/>
      <c r="G18" s="149"/>
      <c r="H18" s="149"/>
      <c r="I18" s="149"/>
      <c r="J18" s="149"/>
      <c r="K18" s="149"/>
      <c r="L18" s="149"/>
      <c r="M18" s="149"/>
      <c r="N18" s="147">
        <f>SUM(I18:M18)-SUM(G18:H18)-'F.LT.1.1 LT CE Summary'!B19</f>
        <v>0</v>
      </c>
    </row>
    <row r="19" spans="1:14">
      <c r="A19" s="441" t="s">
        <v>650</v>
      </c>
      <c r="B19" s="149"/>
      <c r="C19" s="149"/>
      <c r="D19" s="149"/>
      <c r="E19" s="149"/>
      <c r="F19" s="148"/>
      <c r="G19" s="149"/>
      <c r="H19" s="149"/>
      <c r="I19" s="149"/>
      <c r="J19" s="149"/>
      <c r="K19" s="149"/>
      <c r="L19" s="149"/>
      <c r="M19" s="149"/>
      <c r="N19" s="147">
        <f>SUM(I19:M19)-SUM(G19:H19)-'F.LT.1.1 LT CE Summary'!B20</f>
        <v>0</v>
      </c>
    </row>
    <row r="20" spans="1:14">
      <c r="A20" s="441" t="s">
        <v>651</v>
      </c>
      <c r="B20" s="149"/>
      <c r="C20" s="149"/>
      <c r="D20" s="149"/>
      <c r="E20" s="149"/>
      <c r="F20" s="148"/>
      <c r="G20" s="149"/>
      <c r="H20" s="149"/>
      <c r="I20" s="149"/>
      <c r="J20" s="149"/>
      <c r="K20" s="149"/>
      <c r="L20" s="149"/>
      <c r="M20" s="149"/>
      <c r="N20" s="147">
        <f>SUM(I20:M20)-SUM(G20:H20)-'F.LT.1.1 LT CE Summary'!B21</f>
        <v>0</v>
      </c>
    </row>
    <row r="21" spans="1:14">
      <c r="A21" s="441" t="s">
        <v>652</v>
      </c>
      <c r="B21" s="149"/>
      <c r="C21" s="149"/>
      <c r="D21" s="149"/>
      <c r="E21" s="149"/>
      <c r="F21" s="148"/>
      <c r="G21" s="149"/>
      <c r="H21" s="149"/>
      <c r="I21" s="149"/>
      <c r="J21" s="149"/>
      <c r="K21" s="149"/>
      <c r="L21" s="149"/>
      <c r="M21" s="149"/>
      <c r="N21" s="147">
        <f>SUM(I21:M21)-SUM(G21:H21)-'F.LT.1.1 LT CE Summary'!B22</f>
        <v>0</v>
      </c>
    </row>
    <row r="22" spans="1:14">
      <c r="A22" s="441" t="s">
        <v>365</v>
      </c>
      <c r="B22" s="149"/>
      <c r="C22" s="149"/>
      <c r="D22" s="149"/>
      <c r="E22" s="149"/>
      <c r="F22" s="148"/>
      <c r="G22" s="149"/>
      <c r="H22" s="149"/>
      <c r="I22" s="149"/>
      <c r="J22" s="149"/>
      <c r="K22" s="149"/>
      <c r="L22" s="149"/>
      <c r="M22" s="149"/>
      <c r="N22" s="147">
        <f>SUM(I22:M22)-SUM(G22:H22)-'F.LT.1.1 LT CE Summary'!B23</f>
        <v>0</v>
      </c>
    </row>
    <row r="23" spans="1:14">
      <c r="A23" s="440" t="s">
        <v>653</v>
      </c>
      <c r="B23" s="149"/>
      <c r="C23" s="149"/>
      <c r="D23" s="149"/>
      <c r="E23" s="149"/>
      <c r="F23" s="146"/>
      <c r="G23" s="149"/>
      <c r="H23" s="149"/>
      <c r="I23" s="149"/>
      <c r="J23" s="149"/>
      <c r="K23" s="149"/>
      <c r="L23" s="149"/>
      <c r="M23" s="149"/>
      <c r="N23" s="147">
        <f>SUM(I23:M23)-SUM(G23:H23)-'F.LT.1.1 LT CE Summary'!B24</f>
        <v>0</v>
      </c>
    </row>
    <row r="24" spans="1:14">
      <c r="A24" s="441" t="s">
        <v>654</v>
      </c>
      <c r="B24" s="98"/>
      <c r="C24" s="98"/>
      <c r="D24" s="98"/>
      <c r="E24" s="98"/>
      <c r="F24" s="146"/>
      <c r="G24" s="98"/>
      <c r="H24" s="98"/>
      <c r="I24" s="98"/>
      <c r="J24" s="98"/>
      <c r="K24" s="98"/>
      <c r="L24" s="98"/>
      <c r="M24" s="98"/>
      <c r="N24" s="98"/>
    </row>
    <row r="25" spans="1:14">
      <c r="A25" s="441" t="s">
        <v>655</v>
      </c>
      <c r="B25" s="98"/>
      <c r="C25" s="98"/>
      <c r="D25" s="98"/>
      <c r="E25" s="98"/>
      <c r="F25" s="146"/>
      <c r="G25" s="98"/>
      <c r="H25" s="98"/>
      <c r="I25" s="98"/>
      <c r="J25" s="98"/>
      <c r="K25" s="98"/>
      <c r="L25" s="98"/>
      <c r="M25" s="98"/>
      <c r="N25" s="98"/>
    </row>
    <row r="26" spans="1:14">
      <c r="A26" s="440" t="s">
        <v>656</v>
      </c>
      <c r="B26" s="149"/>
      <c r="C26" s="149"/>
      <c r="D26" s="149"/>
      <c r="E26" s="149"/>
      <c r="F26" s="146"/>
      <c r="G26" s="149"/>
      <c r="H26" s="149"/>
      <c r="I26" s="149"/>
      <c r="J26" s="149"/>
      <c r="K26" s="149"/>
      <c r="L26" s="149"/>
      <c r="M26" s="149"/>
      <c r="N26" s="147">
        <f>SUM(I26:M26)-SUM(G26:H26)-'F.LT.1.1 LT CE Summary'!B27</f>
        <v>0</v>
      </c>
    </row>
    <row r="27" spans="1:14">
      <c r="A27" s="441" t="s">
        <v>657</v>
      </c>
      <c r="B27" s="98"/>
      <c r="C27" s="98"/>
      <c r="D27" s="98"/>
      <c r="E27" s="98"/>
      <c r="F27" s="146"/>
      <c r="G27" s="98"/>
      <c r="H27" s="98"/>
      <c r="I27" s="98"/>
      <c r="J27" s="98"/>
      <c r="K27" s="98"/>
      <c r="L27" s="98"/>
      <c r="M27" s="98"/>
      <c r="N27" s="98"/>
    </row>
    <row r="28" spans="1:14">
      <c r="A28" s="441" t="s">
        <v>658</v>
      </c>
      <c r="B28" s="98"/>
      <c r="C28" s="98"/>
      <c r="D28" s="98"/>
      <c r="E28" s="98"/>
      <c r="F28" s="146"/>
      <c r="G28" s="98"/>
      <c r="H28" s="98"/>
      <c r="I28" s="98"/>
      <c r="J28" s="98"/>
      <c r="K28" s="98"/>
      <c r="L28" s="98"/>
      <c r="M28" s="98"/>
      <c r="N28" s="98"/>
    </row>
    <row r="29" spans="1:14">
      <c r="A29" s="440" t="s">
        <v>29</v>
      </c>
      <c r="B29" s="110">
        <f>SUM(B30:B37,B40)</f>
        <v>0</v>
      </c>
      <c r="C29" s="110">
        <f>SUM(C30:C37,C40)</f>
        <v>0</v>
      </c>
      <c r="D29" s="110">
        <f>SUM(D30:D37,D40)</f>
        <v>0</v>
      </c>
      <c r="E29" s="110">
        <f>SUM(E30:E37,E40)</f>
        <v>0</v>
      </c>
      <c r="F29" s="146"/>
      <c r="G29" s="110">
        <f t="shared" ref="G29:M29" si="2">SUM(G30:G37,G40)</f>
        <v>0</v>
      </c>
      <c r="H29" s="110">
        <f t="shared" si="2"/>
        <v>0</v>
      </c>
      <c r="I29" s="110">
        <f t="shared" si="2"/>
        <v>0</v>
      </c>
      <c r="J29" s="110">
        <f t="shared" si="2"/>
        <v>0</v>
      </c>
      <c r="K29" s="110">
        <f t="shared" si="2"/>
        <v>0</v>
      </c>
      <c r="L29" s="110">
        <f t="shared" si="2"/>
        <v>0</v>
      </c>
      <c r="M29" s="110">
        <f t="shared" si="2"/>
        <v>0</v>
      </c>
      <c r="N29" s="147">
        <f>SUM(I29:M29)-SUM(G29:H29)-'F.LT.1.1 LT CE Summary'!B30</f>
        <v>0</v>
      </c>
    </row>
    <row r="30" spans="1:14">
      <c r="A30" s="441" t="s">
        <v>659</v>
      </c>
      <c r="B30" s="149"/>
      <c r="C30" s="149"/>
      <c r="D30" s="149"/>
      <c r="E30" s="149"/>
      <c r="F30" s="146"/>
      <c r="G30" s="149"/>
      <c r="H30" s="149"/>
      <c r="I30" s="149"/>
      <c r="J30" s="149"/>
      <c r="K30" s="149"/>
      <c r="L30" s="149"/>
      <c r="M30" s="149"/>
      <c r="N30" s="147">
        <f>SUM(I30:M30)-SUM(G30:H30)-'F.LT.1.1 LT CE Summary'!B31</f>
        <v>0</v>
      </c>
    </row>
    <row r="31" spans="1:14">
      <c r="A31" s="441" t="s">
        <v>660</v>
      </c>
      <c r="B31" s="149"/>
      <c r="C31" s="149"/>
      <c r="D31" s="149"/>
      <c r="E31" s="149"/>
      <c r="F31" s="146"/>
      <c r="G31" s="149"/>
      <c r="H31" s="149"/>
      <c r="I31" s="149"/>
      <c r="J31" s="149"/>
      <c r="K31" s="149"/>
      <c r="L31" s="149"/>
      <c r="M31" s="149"/>
      <c r="N31" s="147">
        <f>SUM(I31:M31)-SUM(G31:H31)-'F.LT.1.1 LT CE Summary'!B32</f>
        <v>0</v>
      </c>
    </row>
    <row r="32" spans="1:14">
      <c r="A32" s="441" t="s">
        <v>661</v>
      </c>
      <c r="B32" s="149"/>
      <c r="C32" s="149"/>
      <c r="D32" s="149"/>
      <c r="E32" s="149"/>
      <c r="F32" s="146"/>
      <c r="G32" s="149"/>
      <c r="H32" s="149"/>
      <c r="I32" s="149"/>
      <c r="J32" s="149"/>
      <c r="K32" s="149"/>
      <c r="L32" s="149"/>
      <c r="M32" s="149"/>
      <c r="N32" s="147">
        <f>SUM(I32:M32)-SUM(G32:H32)-'F.LT.1.1 LT CE Summary'!B33</f>
        <v>0</v>
      </c>
    </row>
    <row r="33" spans="1:14">
      <c r="A33" s="443" t="s">
        <v>649</v>
      </c>
      <c r="B33" s="149"/>
      <c r="C33" s="149"/>
      <c r="D33" s="149"/>
      <c r="E33" s="149"/>
      <c r="F33" s="146"/>
      <c r="G33" s="149"/>
      <c r="H33" s="149"/>
      <c r="I33" s="149"/>
      <c r="J33" s="149"/>
      <c r="K33" s="149"/>
      <c r="L33" s="149"/>
      <c r="M33" s="149"/>
      <c r="N33" s="147">
        <f>SUM(I33:M33)-SUM(G33:H33)-'F.LT.1.1 LT CE Summary'!B34</f>
        <v>0</v>
      </c>
    </row>
    <row r="34" spans="1:14">
      <c r="A34" s="441" t="s">
        <v>650</v>
      </c>
      <c r="B34" s="149"/>
      <c r="C34" s="149"/>
      <c r="D34" s="149"/>
      <c r="E34" s="149"/>
      <c r="F34" s="146"/>
      <c r="G34" s="149"/>
      <c r="H34" s="149"/>
      <c r="I34" s="149"/>
      <c r="J34" s="149"/>
      <c r="K34" s="149"/>
      <c r="L34" s="149"/>
      <c r="M34" s="149"/>
      <c r="N34" s="147">
        <f>SUM(I34:M34)-SUM(G34:H34)-'F.LT.1.1 LT CE Summary'!B35</f>
        <v>0</v>
      </c>
    </row>
    <row r="35" spans="1:14">
      <c r="A35" s="443" t="s">
        <v>651</v>
      </c>
      <c r="B35" s="149"/>
      <c r="C35" s="149"/>
      <c r="D35" s="149"/>
      <c r="E35" s="149"/>
      <c r="F35" s="146"/>
      <c r="G35" s="149"/>
      <c r="H35" s="149"/>
      <c r="I35" s="149"/>
      <c r="J35" s="149"/>
      <c r="K35" s="149"/>
      <c r="L35" s="149"/>
      <c r="M35" s="149"/>
      <c r="N35" s="147">
        <f>SUM(I35:M35)-SUM(G35:H35)-'F.LT.1.1 LT CE Summary'!B36</f>
        <v>0</v>
      </c>
    </row>
    <row r="36" spans="1:14">
      <c r="A36" s="441" t="s">
        <v>652</v>
      </c>
      <c r="B36" s="149"/>
      <c r="C36" s="149"/>
      <c r="D36" s="149"/>
      <c r="E36" s="149"/>
      <c r="F36" s="146"/>
      <c r="G36" s="149"/>
      <c r="H36" s="149"/>
      <c r="I36" s="149"/>
      <c r="J36" s="149"/>
      <c r="K36" s="149"/>
      <c r="L36" s="149"/>
      <c r="M36" s="149"/>
      <c r="N36" s="147">
        <f>SUM(I36:M36)-SUM(G36:H36)-'F.LT.1.1 LT CE Summary'!B37</f>
        <v>0</v>
      </c>
    </row>
    <row r="37" spans="1:14">
      <c r="A37" s="443" t="s">
        <v>662</v>
      </c>
      <c r="B37" s="149"/>
      <c r="C37" s="149"/>
      <c r="D37" s="149"/>
      <c r="E37" s="149"/>
      <c r="F37" s="146"/>
      <c r="G37" s="149"/>
      <c r="H37" s="149"/>
      <c r="I37" s="149"/>
      <c r="J37" s="149"/>
      <c r="K37" s="149"/>
      <c r="L37" s="149"/>
      <c r="M37" s="149"/>
      <c r="N37" s="147">
        <f>SUM(I37:M37)-SUM(G37:H37)-'F.LT.1.1 LT CE Summary'!B38</f>
        <v>0</v>
      </c>
    </row>
    <row r="38" spans="1:14">
      <c r="A38" s="442" t="s">
        <v>663</v>
      </c>
      <c r="B38" s="98"/>
      <c r="C38" s="98"/>
      <c r="D38" s="98"/>
      <c r="E38" s="98"/>
      <c r="F38" s="146"/>
      <c r="G38" s="98"/>
      <c r="H38" s="98"/>
      <c r="I38" s="98"/>
      <c r="J38" s="98"/>
      <c r="K38" s="98"/>
      <c r="L38" s="98"/>
      <c r="M38" s="98"/>
      <c r="N38" s="98"/>
    </row>
    <row r="39" spans="1:14">
      <c r="A39" s="442" t="s">
        <v>664</v>
      </c>
      <c r="B39" s="98"/>
      <c r="C39" s="98"/>
      <c r="D39" s="98"/>
      <c r="E39" s="98"/>
      <c r="F39" s="146"/>
      <c r="G39" s="98"/>
      <c r="H39" s="98"/>
      <c r="I39" s="98"/>
      <c r="J39" s="98"/>
      <c r="K39" s="98"/>
      <c r="L39" s="98"/>
      <c r="M39" s="98"/>
      <c r="N39" s="98"/>
    </row>
    <row r="40" spans="1:14">
      <c r="A40" s="441" t="s">
        <v>365</v>
      </c>
      <c r="B40" s="149"/>
      <c r="C40" s="149"/>
      <c r="D40" s="149"/>
      <c r="E40" s="149"/>
      <c r="F40" s="146"/>
      <c r="G40" s="149"/>
      <c r="H40" s="149"/>
      <c r="I40" s="149"/>
      <c r="J40" s="149"/>
      <c r="K40" s="149"/>
      <c r="L40" s="149"/>
      <c r="M40" s="149"/>
      <c r="N40" s="147">
        <f>SUM(I40:M40)-SUM(G40:H40)-'F.LT.1.1 LT CE Summary'!B41</f>
        <v>0</v>
      </c>
    </row>
    <row r="41" spans="1:14">
      <c r="A41" s="440" t="s">
        <v>166</v>
      </c>
      <c r="B41" s="110">
        <f>SUM(B42:B45,B57,B48:B54)</f>
        <v>0</v>
      </c>
      <c r="C41" s="110">
        <f>SUM(C42:C45,C57,C48:C54)</f>
        <v>0</v>
      </c>
      <c r="D41" s="110">
        <f>SUM(D42:D45,D57,D48:D54)</f>
        <v>0</v>
      </c>
      <c r="E41" s="110">
        <f>SUM(E42:E45,E57,E48:E54)</f>
        <v>0</v>
      </c>
      <c r="F41" s="146"/>
      <c r="G41" s="110">
        <f t="shared" ref="G41:M41" si="3">SUM(G42:G45,G57,G48:G54)</f>
        <v>0</v>
      </c>
      <c r="H41" s="110">
        <f t="shared" si="3"/>
        <v>0</v>
      </c>
      <c r="I41" s="110">
        <f t="shared" si="3"/>
        <v>0</v>
      </c>
      <c r="J41" s="110">
        <f t="shared" si="3"/>
        <v>0</v>
      </c>
      <c r="K41" s="110">
        <f t="shared" si="3"/>
        <v>0</v>
      </c>
      <c r="L41" s="110">
        <f t="shared" si="3"/>
        <v>0</v>
      </c>
      <c r="M41" s="110">
        <f t="shared" si="3"/>
        <v>0</v>
      </c>
      <c r="N41" s="147">
        <f>SUM(I41:M41)-SUM(G41:H41)-'F.LT.1.1 LT CE Summary'!B42</f>
        <v>0</v>
      </c>
    </row>
    <row r="42" spans="1:14">
      <c r="A42" s="441" t="s">
        <v>659</v>
      </c>
      <c r="B42" s="108"/>
      <c r="C42" s="108"/>
      <c r="D42" s="108"/>
      <c r="E42" s="108"/>
      <c r="F42" s="146"/>
      <c r="G42" s="108"/>
      <c r="H42" s="108"/>
      <c r="I42" s="108"/>
      <c r="J42" s="108"/>
      <c r="K42" s="108"/>
      <c r="L42" s="108"/>
      <c r="M42" s="108"/>
      <c r="N42" s="147">
        <f>SUM(I42:M42)-SUM(G42:H42)-'F.LT.1.1 LT CE Summary'!B43</f>
        <v>0</v>
      </c>
    </row>
    <row r="43" spans="1:14">
      <c r="A43" s="441" t="s">
        <v>660</v>
      </c>
      <c r="B43" s="149"/>
      <c r="C43" s="149"/>
      <c r="D43" s="149"/>
      <c r="E43" s="149"/>
      <c r="F43" s="146"/>
      <c r="G43" s="149"/>
      <c r="H43" s="149"/>
      <c r="I43" s="149"/>
      <c r="J43" s="149"/>
      <c r="K43" s="149"/>
      <c r="L43" s="149"/>
      <c r="M43" s="149"/>
      <c r="N43" s="147">
        <f>SUM(I43:M43)-SUM(G43:H43)-'F.LT.1.1 LT CE Summary'!B44</f>
        <v>0</v>
      </c>
    </row>
    <row r="44" spans="1:14">
      <c r="A44" s="441" t="s">
        <v>661</v>
      </c>
      <c r="B44" s="149"/>
      <c r="C44" s="149"/>
      <c r="D44" s="149"/>
      <c r="E44" s="149"/>
      <c r="F44" s="146"/>
      <c r="G44" s="149"/>
      <c r="H44" s="149"/>
      <c r="I44" s="149"/>
      <c r="J44" s="149"/>
      <c r="K44" s="149"/>
      <c r="L44" s="149"/>
      <c r="M44" s="149"/>
      <c r="N44" s="147">
        <f>SUM(I44:M44)-SUM(G44:H44)-'F.LT.1.1 LT CE Summary'!B45</f>
        <v>0</v>
      </c>
    </row>
    <row r="45" spans="1:14">
      <c r="A45" s="441" t="s">
        <v>665</v>
      </c>
      <c r="B45" s="149"/>
      <c r="C45" s="149"/>
      <c r="D45" s="149"/>
      <c r="E45" s="149"/>
      <c r="F45" s="146"/>
      <c r="G45" s="149"/>
      <c r="H45" s="149"/>
      <c r="I45" s="149"/>
      <c r="J45" s="149"/>
      <c r="K45" s="149"/>
      <c r="L45" s="149"/>
      <c r="M45" s="149"/>
      <c r="N45" s="147">
        <f>SUM(I45:M45)-SUM(G45:H45)-'F.LT.1.1 LT CE Summary'!B46</f>
        <v>0</v>
      </c>
    </row>
    <row r="46" spans="1:14">
      <c r="A46" s="442" t="s">
        <v>666</v>
      </c>
      <c r="B46" s="98"/>
      <c r="C46" s="98"/>
      <c r="D46" s="98"/>
      <c r="E46" s="98"/>
      <c r="F46" s="146"/>
      <c r="G46" s="98"/>
      <c r="H46" s="98"/>
      <c r="I46" s="98"/>
      <c r="J46" s="98"/>
      <c r="K46" s="98"/>
      <c r="L46" s="98"/>
      <c r="M46" s="98"/>
      <c r="N46" s="98"/>
    </row>
    <row r="47" spans="1:14">
      <c r="A47" s="442" t="s">
        <v>667</v>
      </c>
      <c r="B47" s="98"/>
      <c r="C47" s="98"/>
      <c r="D47" s="98"/>
      <c r="E47" s="98"/>
      <c r="F47" s="146"/>
      <c r="G47" s="98"/>
      <c r="H47" s="98"/>
      <c r="I47" s="98"/>
      <c r="J47" s="98"/>
      <c r="K47" s="98"/>
      <c r="L47" s="98"/>
      <c r="M47" s="98"/>
      <c r="N47" s="98"/>
    </row>
    <row r="48" spans="1:14">
      <c r="A48" s="441" t="s">
        <v>649</v>
      </c>
      <c r="B48" s="149"/>
      <c r="C48" s="149"/>
      <c r="D48" s="149"/>
      <c r="E48" s="149"/>
      <c r="F48" s="146"/>
      <c r="G48" s="149"/>
      <c r="H48" s="149"/>
      <c r="I48" s="149"/>
      <c r="J48" s="149"/>
      <c r="K48" s="149"/>
      <c r="L48" s="149"/>
      <c r="M48" s="149"/>
      <c r="N48" s="147">
        <f>SUM(I48:M48)-SUM(G48:H48)-'F.LT.1.1 LT CE Summary'!B49</f>
        <v>0</v>
      </c>
    </row>
    <row r="49" spans="1:14">
      <c r="A49" s="443" t="s">
        <v>650</v>
      </c>
      <c r="B49" s="149"/>
      <c r="C49" s="149"/>
      <c r="D49" s="149"/>
      <c r="E49" s="149"/>
      <c r="F49" s="146"/>
      <c r="G49" s="149"/>
      <c r="H49" s="149"/>
      <c r="I49" s="149"/>
      <c r="J49" s="149"/>
      <c r="K49" s="149"/>
      <c r="L49" s="149"/>
      <c r="M49" s="149"/>
      <c r="N49" s="147">
        <f>SUM(I49:M49)-SUM(G49:H49)-'F.LT.1.1 LT CE Summary'!B50</f>
        <v>0</v>
      </c>
    </row>
    <row r="50" spans="1:14">
      <c r="A50" s="441" t="s">
        <v>651</v>
      </c>
      <c r="B50" s="149"/>
      <c r="C50" s="149"/>
      <c r="D50" s="149"/>
      <c r="E50" s="149"/>
      <c r="F50" s="146"/>
      <c r="G50" s="149"/>
      <c r="H50" s="149"/>
      <c r="I50" s="149"/>
      <c r="J50" s="149"/>
      <c r="K50" s="149"/>
      <c r="L50" s="149"/>
      <c r="M50" s="149"/>
      <c r="N50" s="147">
        <f>SUM(I50:M50)-SUM(G50:H50)-'F.LT.1.1 LT CE Summary'!B51</f>
        <v>0</v>
      </c>
    </row>
    <row r="51" spans="1:14">
      <c r="A51" s="441" t="s">
        <v>652</v>
      </c>
      <c r="B51" s="149"/>
      <c r="C51" s="149"/>
      <c r="D51" s="149"/>
      <c r="E51" s="149"/>
      <c r="F51" s="146"/>
      <c r="G51" s="149"/>
      <c r="H51" s="149"/>
      <c r="I51" s="149"/>
      <c r="J51" s="149"/>
      <c r="K51" s="149"/>
      <c r="L51" s="149"/>
      <c r="M51" s="149"/>
      <c r="N51" s="147">
        <f>SUM(I51:M51)-SUM(G51:H51)-'F.LT.1.1 LT CE Summary'!B52</f>
        <v>0</v>
      </c>
    </row>
    <row r="52" spans="1:14">
      <c r="A52" s="441" t="s">
        <v>668</v>
      </c>
      <c r="B52" s="149"/>
      <c r="C52" s="149"/>
      <c r="D52" s="149"/>
      <c r="E52" s="149"/>
      <c r="F52" s="146"/>
      <c r="G52" s="149"/>
      <c r="H52" s="149"/>
      <c r="I52" s="149"/>
      <c r="J52" s="149"/>
      <c r="K52" s="149"/>
      <c r="L52" s="149"/>
      <c r="M52" s="149"/>
      <c r="N52" s="147">
        <f>SUM(I52:M52)-SUM(G52:H52)-'F.LT.1.1 LT CE Summary'!B53</f>
        <v>0</v>
      </c>
    </row>
    <row r="53" spans="1:14">
      <c r="A53" s="441" t="s">
        <v>669</v>
      </c>
      <c r="B53" s="149"/>
      <c r="C53" s="149"/>
      <c r="D53" s="149"/>
      <c r="E53" s="149"/>
      <c r="F53" s="146"/>
      <c r="G53" s="149"/>
      <c r="H53" s="149"/>
      <c r="I53" s="149"/>
      <c r="J53" s="149"/>
      <c r="K53" s="149"/>
      <c r="L53" s="149"/>
      <c r="M53" s="149"/>
      <c r="N53" s="147">
        <f>SUM(I53:M53)-SUM(G53:H53)-'F.LT.1.1 LT CE Summary'!B54</f>
        <v>0</v>
      </c>
    </row>
    <row r="54" spans="1:14">
      <c r="A54" s="443" t="s">
        <v>662</v>
      </c>
      <c r="B54" s="149"/>
      <c r="C54" s="149"/>
      <c r="D54" s="149"/>
      <c r="E54" s="149"/>
      <c r="F54" s="146"/>
      <c r="G54" s="149"/>
      <c r="H54" s="149"/>
      <c r="I54" s="149"/>
      <c r="J54" s="149"/>
      <c r="K54" s="149"/>
      <c r="L54" s="149"/>
      <c r="M54" s="149"/>
      <c r="N54" s="147">
        <f>SUM(I54:M54)-SUM(G54:H54)-'F.LT.1.1 LT CE Summary'!B55</f>
        <v>0</v>
      </c>
    </row>
    <row r="55" spans="1:14">
      <c r="A55" s="442" t="s">
        <v>663</v>
      </c>
      <c r="B55" s="98"/>
      <c r="C55" s="98"/>
      <c r="D55" s="98"/>
      <c r="E55" s="98"/>
      <c r="F55" s="146"/>
      <c r="G55" s="98"/>
      <c r="H55" s="98"/>
      <c r="I55" s="98"/>
      <c r="J55" s="98"/>
      <c r="K55" s="98"/>
      <c r="L55" s="98"/>
      <c r="M55" s="98"/>
      <c r="N55" s="98"/>
    </row>
    <row r="56" spans="1:14">
      <c r="A56" s="442" t="s">
        <v>664</v>
      </c>
      <c r="B56" s="98"/>
      <c r="C56" s="98"/>
      <c r="D56" s="98"/>
      <c r="E56" s="98"/>
      <c r="F56" s="146"/>
      <c r="G56" s="98"/>
      <c r="H56" s="98"/>
      <c r="I56" s="98"/>
      <c r="J56" s="98"/>
      <c r="K56" s="98"/>
      <c r="L56" s="98"/>
      <c r="M56" s="98"/>
      <c r="N56" s="98"/>
    </row>
    <row r="57" spans="1:14">
      <c r="A57" s="444" t="s">
        <v>365</v>
      </c>
      <c r="B57" s="149"/>
      <c r="C57" s="149"/>
      <c r="D57" s="149"/>
      <c r="E57" s="149"/>
      <c r="F57" s="146"/>
      <c r="G57" s="149"/>
      <c r="H57" s="149"/>
      <c r="I57" s="149"/>
      <c r="J57" s="149"/>
      <c r="K57" s="149"/>
      <c r="L57" s="149"/>
      <c r="M57" s="149"/>
      <c r="N57" s="147">
        <f>SUM(I57:M57)-SUM(G57:H57)-'F.LT.1.1 LT CE Summary'!B58</f>
        <v>0</v>
      </c>
    </row>
    <row r="59" spans="1:14">
      <c r="L59" s="448"/>
      <c r="M59" s="349" t="s">
        <v>378</v>
      </c>
      <c r="N59" s="349" t="s">
        <v>297</v>
      </c>
    </row>
    <row r="60" spans="1:14">
      <c r="L60" s="449" t="s">
        <v>693</v>
      </c>
      <c r="M60" s="349" t="s">
        <v>26</v>
      </c>
      <c r="N60" s="301" t="str">
        <f>IF(N10=0,"OK","Commentary Required")</f>
        <v>OK</v>
      </c>
    </row>
    <row r="61" spans="1:14">
      <c r="L61" s="449" t="s">
        <v>80</v>
      </c>
      <c r="M61" s="449"/>
      <c r="N61" s="100"/>
    </row>
  </sheetData>
  <sheetProtection insertHyperlinks="0"/>
  <mergeCells count="3">
    <mergeCell ref="A8:A9"/>
    <mergeCell ref="B8:E8"/>
    <mergeCell ref="G8:N8"/>
  </mergeCells>
  <conditionalFormatting sqref="N60">
    <cfRule type="cellIs" dxfId="83" priority="1" operator="equal">
      <formula>"OK"</formula>
    </cfRule>
    <cfRule type="cellIs" dxfId="82" priority="2" operator="equal">
      <formula>"Commentary Required"</formula>
    </cfRule>
  </conditionalFormatting>
  <dataValidations count="1">
    <dataValidation type="decimal" allowBlank="1" showInputMessage="1" showErrorMessage="1" errorTitle="Error" error="Please enter a number of +/- 11 digits" sqref="G57:M57 B57:E57 G48:M54 B48:E54 G42:M45 B42:E45 G40:M40 B40:E40 G30:M37 B30:E37 G26:M26 B26:E26 G18:M23 B18:E23 G12:M12 B12:E12 G15:M15 B15:E15" xr:uid="{CFF80339-1F3C-4C0F-A63A-F85FB3DB4CD9}">
      <formula1>-99999999999</formula1>
      <formula2>99999999999</formula2>
    </dataValidation>
  </dataValidations>
  <pageMargins left="0.7" right="0.7" top="0.75" bottom="0.75" header="0.3" footer="0.3"/>
  <pageSetup paperSize="9" scale="47"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457F4-DD55-48E8-9FA2-6A227B88D635}">
  <sheetPr codeName="Sheet23">
    <pageSetUpPr fitToPage="1"/>
  </sheetPr>
  <dimension ref="A1:I37"/>
  <sheetViews>
    <sheetView showGridLines="0" topLeftCell="B1" zoomScale="80" zoomScaleNormal="80" workbookViewId="0"/>
  </sheetViews>
  <sheetFormatPr defaultColWidth="9.42578125" defaultRowHeight="14.25"/>
  <cols>
    <col min="1" max="1" width="1.42578125" style="150" hidden="1" customWidth="1"/>
    <col min="2" max="2" width="45.42578125" style="150" customWidth="1"/>
    <col min="3" max="6" width="19.42578125" style="150" customWidth="1"/>
    <col min="7" max="7" width="21" style="150" customWidth="1"/>
    <col min="8" max="11" width="19.42578125" style="150" customWidth="1"/>
    <col min="12" max="16384" width="9.42578125" style="150"/>
  </cols>
  <sheetData>
    <row r="1" spans="2:9" ht="13.15" customHeight="1">
      <c r="B1" s="429" t="s">
        <v>694</v>
      </c>
      <c r="C1" s="429"/>
      <c r="D1" s="429"/>
      <c r="E1" s="429"/>
      <c r="F1" s="429"/>
      <c r="G1" s="429"/>
      <c r="H1" s="450"/>
      <c r="I1" s="450"/>
    </row>
    <row r="2" spans="2:9" s="151" customFormat="1" ht="16.899999999999999" customHeight="1">
      <c r="B2" s="356" t="s">
        <v>108</v>
      </c>
      <c r="C2" s="236" t="str">
        <f>'Cover Page'!F15</f>
        <v>&lt;&lt;Enter by Insurer&gt;&gt;</v>
      </c>
      <c r="D2" s="33"/>
      <c r="E2" s="33"/>
      <c r="F2" s="33"/>
      <c r="G2" s="33"/>
    </row>
    <row r="3" spans="2:9" s="151" customFormat="1" ht="16.899999999999999" customHeight="1">
      <c r="B3" s="356" t="s">
        <v>109</v>
      </c>
      <c r="C3" s="237" t="str">
        <f>TEXT(IF('Cover Page'!P13="","",'Cover Page'!P13), "dd mmm yyyy")</f>
        <v/>
      </c>
      <c r="D3" s="33"/>
      <c r="E3" s="33"/>
      <c r="F3" s="33"/>
      <c r="G3" s="33"/>
    </row>
    <row r="4" spans="2:9" s="151" customFormat="1" ht="16.899999999999999" customHeight="1">
      <c r="B4" s="356" t="s">
        <v>110</v>
      </c>
      <c r="C4" s="238"/>
      <c r="D4" s="33"/>
      <c r="E4" s="33"/>
      <c r="F4" s="33"/>
      <c r="G4" s="33"/>
    </row>
    <row r="5" spans="2:9" hidden="1"/>
    <row r="6" spans="2:9">
      <c r="B6" s="433" t="s">
        <v>111</v>
      </c>
      <c r="C6" s="30"/>
      <c r="D6" s="30"/>
      <c r="E6" s="30"/>
      <c r="F6" s="30"/>
      <c r="G6" s="30"/>
      <c r="H6" s="30"/>
      <c r="I6" s="30"/>
    </row>
    <row r="7" spans="2:9">
      <c r="B7" s="436" t="s">
        <v>115</v>
      </c>
      <c r="C7" s="436" t="s">
        <v>116</v>
      </c>
      <c r="D7" s="436" t="s">
        <v>117</v>
      </c>
      <c r="E7" s="436" t="s">
        <v>118</v>
      </c>
      <c r="F7" s="436" t="s">
        <v>119</v>
      </c>
      <c r="G7" s="436" t="s">
        <v>120</v>
      </c>
      <c r="H7" s="436" t="s">
        <v>121</v>
      </c>
      <c r="I7" s="436" t="s">
        <v>122</v>
      </c>
    </row>
    <row r="8" spans="2:9">
      <c r="B8" s="694" t="s">
        <v>103</v>
      </c>
      <c r="C8" s="694" t="s">
        <v>104</v>
      </c>
      <c r="D8" s="694" t="s">
        <v>695</v>
      </c>
      <c r="E8" s="694" t="s">
        <v>696</v>
      </c>
      <c r="F8" s="725" t="s">
        <v>697</v>
      </c>
      <c r="G8" s="723" t="s">
        <v>698</v>
      </c>
      <c r="H8" s="723" t="s">
        <v>699</v>
      </c>
      <c r="I8" s="694" t="s">
        <v>80</v>
      </c>
    </row>
    <row r="9" spans="2:9" ht="42" customHeight="1">
      <c r="B9" s="696"/>
      <c r="C9" s="696"/>
      <c r="D9" s="696"/>
      <c r="E9" s="696"/>
      <c r="F9" s="726"/>
      <c r="G9" s="724"/>
      <c r="H9" s="724"/>
      <c r="I9" s="696"/>
    </row>
    <row r="10" spans="2:9" ht="13.5" customHeight="1">
      <c r="B10" s="120"/>
      <c r="C10" s="120"/>
      <c r="D10" s="120"/>
      <c r="E10" s="120"/>
      <c r="F10" s="152"/>
      <c r="G10" s="152"/>
      <c r="H10" s="110">
        <f t="shared" ref="H10:H25" si="0">SUM(F10:G10)</f>
        <v>0</v>
      </c>
      <c r="I10" s="120"/>
    </row>
    <row r="11" spans="2:9">
      <c r="B11" s="120"/>
      <c r="C11" s="120"/>
      <c r="D11" s="120"/>
      <c r="E11" s="120"/>
      <c r="F11" s="152"/>
      <c r="G11" s="152"/>
      <c r="H11" s="110">
        <f t="shared" si="0"/>
        <v>0</v>
      </c>
      <c r="I11" s="120"/>
    </row>
    <row r="12" spans="2:9" ht="13.5" customHeight="1">
      <c r="B12" s="120"/>
      <c r="C12" s="120"/>
      <c r="D12" s="120"/>
      <c r="E12" s="120"/>
      <c r="F12" s="152"/>
      <c r="G12" s="152"/>
      <c r="H12" s="110">
        <f t="shared" si="0"/>
        <v>0</v>
      </c>
      <c r="I12" s="120"/>
    </row>
    <row r="13" spans="2:9" ht="13.5" customHeight="1">
      <c r="B13" s="120"/>
      <c r="C13" s="120"/>
      <c r="D13" s="120"/>
      <c r="E13" s="120"/>
      <c r="F13" s="152"/>
      <c r="G13" s="152"/>
      <c r="H13" s="110">
        <f t="shared" si="0"/>
        <v>0</v>
      </c>
      <c r="I13" s="120"/>
    </row>
    <row r="14" spans="2:9">
      <c r="B14" s="120"/>
      <c r="C14" s="120"/>
      <c r="D14" s="120"/>
      <c r="E14" s="120"/>
      <c r="F14" s="152"/>
      <c r="G14" s="152"/>
      <c r="H14" s="110">
        <f t="shared" si="0"/>
        <v>0</v>
      </c>
      <c r="I14" s="120"/>
    </row>
    <row r="15" spans="2:9">
      <c r="B15" s="120"/>
      <c r="C15" s="120"/>
      <c r="D15" s="120"/>
      <c r="E15" s="120"/>
      <c r="F15" s="152"/>
      <c r="G15" s="152"/>
      <c r="H15" s="110">
        <f t="shared" si="0"/>
        <v>0</v>
      </c>
      <c r="I15" s="120"/>
    </row>
    <row r="16" spans="2:9" ht="25.5" customHeight="1">
      <c r="B16" s="120"/>
      <c r="C16" s="120"/>
      <c r="D16" s="120"/>
      <c r="E16" s="120"/>
      <c r="F16" s="152"/>
      <c r="G16" s="152"/>
      <c r="H16" s="110">
        <f t="shared" si="0"/>
        <v>0</v>
      </c>
      <c r="I16" s="120"/>
    </row>
    <row r="17" spans="2:9">
      <c r="B17" s="120"/>
      <c r="C17" s="120"/>
      <c r="D17" s="120"/>
      <c r="E17" s="120"/>
      <c r="F17" s="152"/>
      <c r="G17" s="152"/>
      <c r="H17" s="110">
        <f t="shared" si="0"/>
        <v>0</v>
      </c>
      <c r="I17" s="120"/>
    </row>
    <row r="18" spans="2:9">
      <c r="B18" s="120"/>
      <c r="C18" s="120"/>
      <c r="D18" s="120"/>
      <c r="E18" s="120"/>
      <c r="F18" s="152"/>
      <c r="G18" s="152"/>
      <c r="H18" s="110">
        <f t="shared" si="0"/>
        <v>0</v>
      </c>
      <c r="I18" s="120"/>
    </row>
    <row r="19" spans="2:9">
      <c r="B19" s="120"/>
      <c r="C19" s="120"/>
      <c r="D19" s="120"/>
      <c r="E19" s="120"/>
      <c r="F19" s="152"/>
      <c r="G19" s="152"/>
      <c r="H19" s="110">
        <f t="shared" si="0"/>
        <v>0</v>
      </c>
      <c r="I19" s="120"/>
    </row>
    <row r="20" spans="2:9" ht="25.5" customHeight="1">
      <c r="B20" s="120"/>
      <c r="C20" s="120"/>
      <c r="D20" s="120"/>
      <c r="E20" s="120"/>
      <c r="F20" s="152"/>
      <c r="G20" s="152"/>
      <c r="H20" s="110">
        <f t="shared" si="0"/>
        <v>0</v>
      </c>
      <c r="I20" s="120"/>
    </row>
    <row r="21" spans="2:9">
      <c r="B21" s="120"/>
      <c r="C21" s="120"/>
      <c r="D21" s="120"/>
      <c r="E21" s="120"/>
      <c r="F21" s="152"/>
      <c r="G21" s="152"/>
      <c r="H21" s="110">
        <f t="shared" si="0"/>
        <v>0</v>
      </c>
      <c r="I21" s="120"/>
    </row>
    <row r="22" spans="2:9">
      <c r="B22" s="120"/>
      <c r="C22" s="120"/>
      <c r="D22" s="120"/>
      <c r="E22" s="120"/>
      <c r="F22" s="152"/>
      <c r="G22" s="152"/>
      <c r="H22" s="110">
        <f t="shared" si="0"/>
        <v>0</v>
      </c>
      <c r="I22" s="120"/>
    </row>
    <row r="23" spans="2:9">
      <c r="B23" s="120"/>
      <c r="C23" s="120"/>
      <c r="D23" s="120"/>
      <c r="E23" s="120"/>
      <c r="F23" s="152"/>
      <c r="G23" s="152"/>
      <c r="H23" s="110">
        <f t="shared" si="0"/>
        <v>0</v>
      </c>
      <c r="I23" s="120"/>
    </row>
    <row r="24" spans="2:9">
      <c r="B24" s="120"/>
      <c r="C24" s="120"/>
      <c r="D24" s="120"/>
      <c r="E24" s="120"/>
      <c r="F24" s="152"/>
      <c r="G24" s="152"/>
      <c r="H24" s="110">
        <f t="shared" si="0"/>
        <v>0</v>
      </c>
      <c r="I24" s="120"/>
    </row>
    <row r="25" spans="2:9">
      <c r="B25" s="451" t="s">
        <v>460</v>
      </c>
      <c r="C25" s="452"/>
      <c r="D25" s="452"/>
      <c r="E25" s="452"/>
      <c r="F25" s="110">
        <f>SUM(F10:F24)</f>
        <v>0</v>
      </c>
      <c r="G25" s="110">
        <f>SUM(G10:G24)</f>
        <v>0</v>
      </c>
      <c r="H25" s="110">
        <f t="shared" si="0"/>
        <v>0</v>
      </c>
      <c r="I25" s="452"/>
    </row>
    <row r="26" spans="2:9" ht="37.15" customHeight="1">
      <c r="B26" s="453"/>
      <c r="C26" s="453"/>
      <c r="D26" s="453"/>
      <c r="E26" s="453"/>
      <c r="F26" s="153"/>
      <c r="G26" s="153"/>
      <c r="H26" s="153"/>
      <c r="I26" s="453"/>
    </row>
    <row r="28" spans="2:9">
      <c r="B28" s="365"/>
      <c r="C28" s="349" t="s">
        <v>378</v>
      </c>
      <c r="D28" s="349" t="s">
        <v>379</v>
      </c>
      <c r="E28" s="349" t="s">
        <v>380</v>
      </c>
      <c r="F28" s="349" t="s">
        <v>287</v>
      </c>
      <c r="G28" s="349" t="s">
        <v>297</v>
      </c>
      <c r="H28" s="349" t="s">
        <v>80</v>
      </c>
    </row>
    <row r="29" spans="2:9">
      <c r="B29" s="365" t="s">
        <v>700</v>
      </c>
      <c r="C29" s="349" t="s">
        <v>701</v>
      </c>
      <c r="D29" s="99">
        <f>F25</f>
        <v>0</v>
      </c>
      <c r="E29" s="99">
        <f>'F.LT.1.1 LT CE Summary'!B11</f>
        <v>0</v>
      </c>
      <c r="F29" s="351">
        <v>1</v>
      </c>
      <c r="G29" s="301" t="str">
        <f>IF(ABS(E29-D29)&lt;=F29,"OK","Commentary Required")</f>
        <v>OK</v>
      </c>
      <c r="H29" s="120"/>
    </row>
    <row r="30" spans="2:9">
      <c r="B30" s="365" t="s">
        <v>702</v>
      </c>
      <c r="C30" s="349" t="s">
        <v>701</v>
      </c>
      <c r="D30" s="99">
        <f>G25</f>
        <v>0</v>
      </c>
      <c r="E30" s="99">
        <f>'F.LT.1.1 LT CE Summary'!C11</f>
        <v>0</v>
      </c>
      <c r="F30" s="351">
        <v>1</v>
      </c>
      <c r="G30" s="301" t="str">
        <f>IF(ABS(E30-D30)&lt;=F30,"OK","Commentary Required")</f>
        <v>OK</v>
      </c>
      <c r="H30" s="120"/>
    </row>
    <row r="31" spans="2:9">
      <c r="H31" s="454" t="s">
        <v>321</v>
      </c>
    </row>
    <row r="32" spans="2:9">
      <c r="D32" s="30"/>
      <c r="E32" s="30"/>
    </row>
    <row r="33" spans="4:5">
      <c r="D33" s="30"/>
      <c r="E33" s="30"/>
    </row>
    <row r="34" spans="4:5">
      <c r="D34" s="30"/>
      <c r="E34" s="30"/>
    </row>
    <row r="35" spans="4:5">
      <c r="D35" s="30"/>
      <c r="E35" s="30"/>
    </row>
    <row r="36" spans="4:5">
      <c r="D36" s="30"/>
      <c r="E36" s="30"/>
    </row>
    <row r="37" spans="4:5">
      <c r="D37" s="30"/>
      <c r="E37" s="30"/>
    </row>
  </sheetData>
  <sheetProtection insertHyperlinks="0"/>
  <mergeCells count="8">
    <mergeCell ref="H8:H9"/>
    <mergeCell ref="I8:I9"/>
    <mergeCell ref="B8:B9"/>
    <mergeCell ref="C8:C9"/>
    <mergeCell ref="D8:D9"/>
    <mergeCell ref="E8:E9"/>
    <mergeCell ref="F8:F9"/>
    <mergeCell ref="G8:G9"/>
  </mergeCells>
  <conditionalFormatting sqref="G29:G30">
    <cfRule type="cellIs" dxfId="81" priority="1" operator="equal">
      <formula>"OK"</formula>
    </cfRule>
    <cfRule type="cellIs" dxfId="80" priority="2" operator="equal">
      <formula>"Commentary Required"</formula>
    </cfRule>
  </conditionalFormatting>
  <dataValidations count="1">
    <dataValidation type="decimal" allowBlank="1" showInputMessage="1" showErrorMessage="1" errorTitle="Error" error="Please enter a number of +/- 11 digits" sqref="F10:G24" xr:uid="{07E1BC41-5977-46F8-9273-1197ADABE1CB}">
      <formula1>-99999999999</formula1>
      <formula2>99999999999</formula2>
    </dataValidation>
  </dataValidations>
  <pageMargins left="0.7" right="0.7" top="0.75" bottom="0.75" header="0.3" footer="0.3"/>
  <pageSetup paperSize="9" scale="71" orientation="landscape" verticalDpi="9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C7B6B0F-AB6F-499E-B130-CECDE37F3CA8}">
          <x14:formula1>
            <xm:f>DropDownList!$E$20:$J$20</xm:f>
          </x14:formula1>
          <xm:sqref>D10 D11 D12 D13 D14 D15 D16 D17 D18 D19 D20 D21 D22 D23 D24</xm:sqref>
        </x14:dataValidation>
        <x14:dataValidation type="list" allowBlank="1" showInputMessage="1" showErrorMessage="1" xr:uid="{8A8CFA11-FF07-42A5-BC2D-8BBE98D67546}">
          <x14:formula1>
            <xm:f>DropDownList!$E$21:$G$21</xm:f>
          </x14:formula1>
          <xm:sqref>E10 E11 E12 E13 E14 E15 E16 E17 E18 E19 E20 E21 E22 E23 E24</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CAE76-CE6B-4295-B5DC-2E1E2AC052ED}">
  <sheetPr codeName="Sheet24">
    <pageSetUpPr autoPageBreaks="0" fitToPage="1"/>
  </sheetPr>
  <dimension ref="A1:U33"/>
  <sheetViews>
    <sheetView showGridLines="0" topLeftCell="B1" zoomScale="80" zoomScaleNormal="80" zoomScaleSheetLayoutView="100" workbookViewId="0"/>
  </sheetViews>
  <sheetFormatPr defaultColWidth="9.42578125" defaultRowHeight="12.75"/>
  <cols>
    <col min="1" max="1" width="2.42578125" style="57" hidden="1" customWidth="1"/>
    <col min="2" max="2" width="39.42578125" style="57" customWidth="1"/>
    <col min="3" max="5" width="16.42578125" style="57" customWidth="1"/>
    <col min="6" max="6" width="3.42578125" style="57" customWidth="1"/>
    <col min="7" max="10" width="16.42578125" style="57" customWidth="1"/>
    <col min="11" max="11" width="17.7109375" style="57" customWidth="1"/>
    <col min="12" max="12" width="3.42578125" style="57" customWidth="1"/>
    <col min="13" max="16" width="16.42578125" style="57" customWidth="1"/>
    <col min="17" max="17" width="15.42578125" style="57" customWidth="1"/>
    <col min="18" max="18" width="3.42578125" style="57" customWidth="1"/>
    <col min="19" max="19" width="16.42578125" style="57" customWidth="1"/>
    <col min="20" max="20" width="22.7109375" style="57" customWidth="1"/>
    <col min="21" max="21" width="3.42578125" style="57" customWidth="1"/>
    <col min="22" max="37" width="9.42578125" style="57" customWidth="1"/>
    <col min="38" max="16384" width="9.42578125" style="57"/>
  </cols>
  <sheetData>
    <row r="1" spans="1:21" ht="15" customHeight="1">
      <c r="B1" s="28" t="s">
        <v>703</v>
      </c>
      <c r="C1" s="28"/>
      <c r="D1" s="28"/>
      <c r="E1" s="28"/>
      <c r="F1" s="28"/>
      <c r="G1" s="28"/>
      <c r="H1" s="28"/>
      <c r="I1" s="28"/>
      <c r="J1" s="28"/>
      <c r="K1" s="28"/>
      <c r="L1" s="29"/>
      <c r="M1" s="29"/>
      <c r="N1" s="29"/>
      <c r="O1" s="29"/>
      <c r="P1" s="29"/>
      <c r="Q1" s="29"/>
      <c r="R1" s="29"/>
      <c r="S1" s="29"/>
      <c r="T1" s="29"/>
      <c r="U1" s="30"/>
    </row>
    <row r="2" spans="1:21" ht="15" customHeight="1">
      <c r="B2" s="424" t="s">
        <v>108</v>
      </c>
      <c r="C2" s="727" t="str">
        <f>'Cover Page'!F15</f>
        <v>&lt;&lt;Enter by Insurer&gt;&gt;</v>
      </c>
      <c r="D2" s="727"/>
      <c r="T2" s="154"/>
    </row>
    <row r="3" spans="1:21" ht="15" customHeight="1">
      <c r="B3" s="424" t="s">
        <v>109</v>
      </c>
      <c r="C3" s="728" t="str">
        <f>TEXT(IF('Cover Page'!P13="","",'Cover Page'!P13), "dd mmm yyyy")</f>
        <v/>
      </c>
      <c r="D3" s="728"/>
      <c r="T3" s="154"/>
    </row>
    <row r="4" spans="1:21" ht="15" customHeight="1">
      <c r="B4" s="424" t="s">
        <v>110</v>
      </c>
      <c r="C4" s="729"/>
      <c r="D4" s="729"/>
      <c r="T4" s="455"/>
    </row>
    <row r="5" spans="1:21" ht="15" customHeight="1"/>
    <row r="6" spans="1:21">
      <c r="B6" s="155" t="s">
        <v>111</v>
      </c>
    </row>
    <row r="7" spans="1:21" ht="15" customHeight="1">
      <c r="B7" s="456" t="s">
        <v>115</v>
      </c>
      <c r="C7" s="456" t="s">
        <v>116</v>
      </c>
      <c r="D7" s="456" t="s">
        <v>117</v>
      </c>
      <c r="E7" s="456" t="s">
        <v>118</v>
      </c>
      <c r="G7" s="256" t="s">
        <v>119</v>
      </c>
      <c r="H7" s="256" t="s">
        <v>120</v>
      </c>
      <c r="I7" s="256" t="s">
        <v>121</v>
      </c>
      <c r="J7" s="256" t="s">
        <v>122</v>
      </c>
      <c r="K7" s="256" t="s">
        <v>123</v>
      </c>
      <c r="L7" s="457"/>
      <c r="M7" s="256" t="s">
        <v>124</v>
      </c>
      <c r="N7" s="256" t="s">
        <v>125</v>
      </c>
      <c r="O7" s="256" t="s">
        <v>126</v>
      </c>
      <c r="P7" s="256" t="s">
        <v>127</v>
      </c>
      <c r="Q7" s="256" t="s">
        <v>128</v>
      </c>
      <c r="R7" s="458"/>
      <c r="S7" s="256" t="s">
        <v>704</v>
      </c>
      <c r="T7" s="256" t="s">
        <v>705</v>
      </c>
    </row>
    <row r="8" spans="1:21" ht="24.75" customHeight="1">
      <c r="A8" s="30"/>
      <c r="B8" s="730" t="s">
        <v>706</v>
      </c>
      <c r="C8" s="703" t="s">
        <v>707</v>
      </c>
      <c r="D8" s="704"/>
      <c r="E8" s="704"/>
      <c r="F8" s="459"/>
      <c r="G8" s="732" t="s">
        <v>708</v>
      </c>
      <c r="H8" s="704"/>
      <c r="I8" s="704"/>
      <c r="J8" s="704"/>
      <c r="K8" s="704"/>
      <c r="L8" s="461"/>
      <c r="M8" s="732" t="s">
        <v>709</v>
      </c>
      <c r="N8" s="704"/>
      <c r="O8" s="704"/>
      <c r="P8" s="704"/>
      <c r="Q8" s="704"/>
      <c r="R8" s="462"/>
      <c r="S8" s="732" t="s">
        <v>710</v>
      </c>
      <c r="T8" s="704"/>
    </row>
    <row r="9" spans="1:21" ht="77.25" customHeight="1">
      <c r="B9" s="731"/>
      <c r="C9" s="412" t="s">
        <v>711</v>
      </c>
      <c r="D9" s="412" t="s">
        <v>712</v>
      </c>
      <c r="E9" s="412" t="s">
        <v>713</v>
      </c>
      <c r="F9" s="459"/>
      <c r="G9" s="460" t="s">
        <v>714</v>
      </c>
      <c r="H9" s="460" t="s">
        <v>715</v>
      </c>
      <c r="I9" s="460" t="s">
        <v>716</v>
      </c>
      <c r="J9" s="460" t="s">
        <v>717</v>
      </c>
      <c r="K9" s="460" t="s">
        <v>718</v>
      </c>
      <c r="L9" s="461"/>
      <c r="M9" s="460" t="s">
        <v>719</v>
      </c>
      <c r="N9" s="460" t="s">
        <v>720</v>
      </c>
      <c r="O9" s="460" t="s">
        <v>721</v>
      </c>
      <c r="P9" s="460" t="s">
        <v>717</v>
      </c>
      <c r="Q9" s="460" t="s">
        <v>718</v>
      </c>
      <c r="R9" s="462"/>
      <c r="S9" s="460" t="s">
        <v>722</v>
      </c>
      <c r="T9" s="460" t="s">
        <v>105</v>
      </c>
    </row>
    <row r="10" spans="1:21" ht="27" customHeight="1">
      <c r="B10" s="451" t="s">
        <v>723</v>
      </c>
      <c r="C10" s="156">
        <f>SUM(C11:C16)</f>
        <v>0</v>
      </c>
      <c r="D10" s="156">
        <f>SUM(D11:D16)</f>
        <v>0</v>
      </c>
      <c r="E10" s="156">
        <f>SUM(E11:E16)</f>
        <v>0</v>
      </c>
      <c r="F10" s="463"/>
      <c r="G10" s="156">
        <f>SUM(G11:G16)</f>
        <v>0</v>
      </c>
      <c r="H10" s="156">
        <f>SUM(H11:H16)</f>
        <v>0</v>
      </c>
      <c r="I10" s="156">
        <f>SUM(I11:I16)</f>
        <v>0</v>
      </c>
      <c r="J10" s="156">
        <f>SUM(J11:J16)</f>
        <v>0</v>
      </c>
      <c r="K10" s="156">
        <f>SUM(K11:K16)</f>
        <v>0</v>
      </c>
      <c r="L10" s="157"/>
      <c r="M10" s="156">
        <f>SUM(M11:M16)</f>
        <v>0</v>
      </c>
      <c r="N10" s="156">
        <f>SUM(N11:N16)</f>
        <v>0</v>
      </c>
      <c r="O10" s="156">
        <f>SUM(O11:O16)</f>
        <v>0</v>
      </c>
      <c r="P10" s="156">
        <f>SUM(P11:P16)</f>
        <v>0</v>
      </c>
      <c r="Q10" s="156">
        <f>SUM(Q11:Q16)</f>
        <v>0</v>
      </c>
      <c r="R10" s="157"/>
      <c r="S10" s="158"/>
      <c r="T10" s="158"/>
    </row>
    <row r="11" spans="1:21" ht="51" customHeight="1">
      <c r="B11" s="464" t="s">
        <v>724</v>
      </c>
      <c r="C11" s="465">
        <f t="shared" ref="C11:C16" si="0">+SUM(G11:K11)</f>
        <v>0</v>
      </c>
      <c r="D11" s="465">
        <f t="shared" ref="D11:D16" si="1">+C11-E11</f>
        <v>0</v>
      </c>
      <c r="E11" s="465">
        <f t="shared" ref="E11:E16" si="2">+SUM(M11:Q11)</f>
        <v>0</v>
      </c>
      <c r="F11" s="463"/>
      <c r="G11" s="159"/>
      <c r="H11" s="159"/>
      <c r="I11" s="465">
        <f t="shared" ref="I11:J16" si="3">O11</f>
        <v>0</v>
      </c>
      <c r="J11" s="465">
        <f t="shared" si="3"/>
        <v>0</v>
      </c>
      <c r="K11" s="159"/>
      <c r="L11" s="466"/>
      <c r="M11" s="159"/>
      <c r="N11" s="159"/>
      <c r="O11" s="159"/>
      <c r="P11" s="159"/>
      <c r="Q11" s="159"/>
      <c r="R11" s="466"/>
      <c r="S11" s="160" t="str">
        <f t="shared" ref="S11:S16" si="4">IF(D11&gt;=0,"OK","Please explain =&gt;")</f>
        <v>OK</v>
      </c>
      <c r="T11" s="161"/>
    </row>
    <row r="12" spans="1:21" ht="27" customHeight="1">
      <c r="B12" s="464" t="s">
        <v>725</v>
      </c>
      <c r="C12" s="465">
        <f t="shared" si="0"/>
        <v>0</v>
      </c>
      <c r="D12" s="465">
        <f t="shared" si="1"/>
        <v>0</v>
      </c>
      <c r="E12" s="465">
        <f t="shared" si="2"/>
        <v>0</v>
      </c>
      <c r="F12" s="463"/>
      <c r="G12" s="159"/>
      <c r="H12" s="159"/>
      <c r="I12" s="465">
        <f t="shared" si="3"/>
        <v>0</v>
      </c>
      <c r="J12" s="465">
        <f t="shared" si="3"/>
        <v>0</v>
      </c>
      <c r="K12" s="159"/>
      <c r="L12" s="162"/>
      <c r="M12" s="159"/>
      <c r="N12" s="159"/>
      <c r="O12" s="159"/>
      <c r="P12" s="159"/>
      <c r="Q12" s="159"/>
      <c r="R12" s="162"/>
      <c r="S12" s="160" t="str">
        <f t="shared" si="4"/>
        <v>OK</v>
      </c>
      <c r="T12" s="161"/>
    </row>
    <row r="13" spans="1:21" ht="27" customHeight="1">
      <c r="B13" s="464" t="s">
        <v>726</v>
      </c>
      <c r="C13" s="465">
        <f t="shared" si="0"/>
        <v>0</v>
      </c>
      <c r="D13" s="465">
        <f t="shared" si="1"/>
        <v>0</v>
      </c>
      <c r="E13" s="465">
        <f t="shared" si="2"/>
        <v>0</v>
      </c>
      <c r="F13" s="463"/>
      <c r="G13" s="159"/>
      <c r="H13" s="159"/>
      <c r="I13" s="465">
        <f t="shared" si="3"/>
        <v>0</v>
      </c>
      <c r="J13" s="465">
        <f t="shared" si="3"/>
        <v>0</v>
      </c>
      <c r="K13" s="159"/>
      <c r="L13" s="163"/>
      <c r="M13" s="159"/>
      <c r="N13" s="159"/>
      <c r="O13" s="159"/>
      <c r="P13" s="159"/>
      <c r="Q13" s="159"/>
      <c r="R13" s="162"/>
      <c r="S13" s="160" t="str">
        <f t="shared" si="4"/>
        <v>OK</v>
      </c>
      <c r="T13" s="161"/>
    </row>
    <row r="14" spans="1:21" ht="27" customHeight="1">
      <c r="B14" s="464" t="s">
        <v>727</v>
      </c>
      <c r="C14" s="465">
        <f t="shared" si="0"/>
        <v>0</v>
      </c>
      <c r="D14" s="465">
        <f t="shared" si="1"/>
        <v>0</v>
      </c>
      <c r="E14" s="465">
        <f t="shared" si="2"/>
        <v>0</v>
      </c>
      <c r="F14" s="463"/>
      <c r="G14" s="159"/>
      <c r="H14" s="159"/>
      <c r="I14" s="465">
        <f t="shared" si="3"/>
        <v>0</v>
      </c>
      <c r="J14" s="465">
        <f t="shared" si="3"/>
        <v>0</v>
      </c>
      <c r="K14" s="159"/>
      <c r="L14" s="162"/>
      <c r="M14" s="159"/>
      <c r="N14" s="159"/>
      <c r="O14" s="159"/>
      <c r="P14" s="159"/>
      <c r="Q14" s="159"/>
      <c r="R14" s="162"/>
      <c r="S14" s="160" t="str">
        <f t="shared" si="4"/>
        <v>OK</v>
      </c>
      <c r="T14" s="161"/>
    </row>
    <row r="15" spans="1:21" ht="27" customHeight="1">
      <c r="B15" s="464" t="s">
        <v>728</v>
      </c>
      <c r="C15" s="465">
        <f t="shared" si="0"/>
        <v>0</v>
      </c>
      <c r="D15" s="465">
        <f t="shared" si="1"/>
        <v>0</v>
      </c>
      <c r="E15" s="465">
        <f t="shared" si="2"/>
        <v>0</v>
      </c>
      <c r="F15" s="463"/>
      <c r="G15" s="159"/>
      <c r="H15" s="159"/>
      <c r="I15" s="465">
        <f t="shared" si="3"/>
        <v>0</v>
      </c>
      <c r="J15" s="465">
        <f t="shared" si="3"/>
        <v>0</v>
      </c>
      <c r="K15" s="159"/>
      <c r="L15" s="162"/>
      <c r="M15" s="159"/>
      <c r="N15" s="159"/>
      <c r="O15" s="159"/>
      <c r="P15" s="159"/>
      <c r="Q15" s="159"/>
      <c r="R15" s="162"/>
      <c r="S15" s="160" t="str">
        <f t="shared" si="4"/>
        <v>OK</v>
      </c>
      <c r="T15" s="161"/>
    </row>
    <row r="16" spans="1:21" ht="27" customHeight="1">
      <c r="B16" s="464" t="s">
        <v>729</v>
      </c>
      <c r="C16" s="465">
        <f t="shared" si="0"/>
        <v>0</v>
      </c>
      <c r="D16" s="465">
        <f t="shared" si="1"/>
        <v>0</v>
      </c>
      <c r="E16" s="465">
        <f t="shared" si="2"/>
        <v>0</v>
      </c>
      <c r="F16" s="463"/>
      <c r="G16" s="159"/>
      <c r="H16" s="159"/>
      <c r="I16" s="465">
        <f t="shared" si="3"/>
        <v>0</v>
      </c>
      <c r="J16" s="465">
        <f t="shared" si="3"/>
        <v>0</v>
      </c>
      <c r="K16" s="159"/>
      <c r="L16" s="162"/>
      <c r="M16" s="159"/>
      <c r="N16" s="159"/>
      <c r="O16" s="159"/>
      <c r="P16" s="159"/>
      <c r="Q16" s="159"/>
      <c r="R16" s="162"/>
      <c r="S16" s="160" t="str">
        <f t="shared" si="4"/>
        <v>OK</v>
      </c>
      <c r="T16" s="161"/>
    </row>
    <row r="19" spans="2:3">
      <c r="B19" s="57" t="s">
        <v>730</v>
      </c>
    </row>
    <row r="20" spans="2:3">
      <c r="B20" s="295" t="s">
        <v>289</v>
      </c>
      <c r="C20" s="164" t="str">
        <f>IF(COUNTIF(K10:K16,"&gt;"&amp;0)+COUNTIF(Q10:Q16,"&gt;"&amp;0)&gt;0,"Commentary Required","OK")</f>
        <v>OK</v>
      </c>
    </row>
    <row r="21" spans="2:3">
      <c r="B21" s="295" t="s">
        <v>80</v>
      </c>
      <c r="C21" s="165"/>
    </row>
    <row r="22" spans="2:3">
      <c r="B22" s="463"/>
      <c r="C22" s="463"/>
    </row>
    <row r="23" spans="2:3">
      <c r="B23" s="463" t="s">
        <v>731</v>
      </c>
      <c r="C23" s="463"/>
    </row>
    <row r="24" spans="2:3">
      <c r="B24" s="295" t="s">
        <v>297</v>
      </c>
      <c r="C24" s="164" t="str">
        <f>IF(COUNTIF(S10:S16,"OK")+COUNTIFS(S10:S16,"&lt;&gt;OK",T10:T16,"&lt;&gt;")=COUNTA(S10:S16),"OK","Commentary Required")</f>
        <v>OK</v>
      </c>
    </row>
    <row r="25" spans="2:3">
      <c r="B25" s="295" t="s">
        <v>80</v>
      </c>
      <c r="C25" s="165"/>
    </row>
    <row r="26" spans="2:3">
      <c r="B26" s="463"/>
      <c r="C26" s="463"/>
    </row>
    <row r="27" spans="2:3">
      <c r="B27" s="467" t="s">
        <v>732</v>
      </c>
      <c r="C27" s="31"/>
    </row>
    <row r="28" spans="2:3">
      <c r="B28" s="295" t="s">
        <v>289</v>
      </c>
      <c r="C28" s="164" t="str">
        <f>IF(ABS(SUM('F.1 EBS'!C82:H82)-SUM('F.LT.4_ClaimLiab_LT_A&amp;H'!G10,'F.LT.4_ClaimLiab_LT_A&amp;H'!H10,'F.LT.4_ClaimLiab_LT_A&amp;H'!I10,'F.LT.4_ClaimLiab_LT_A&amp;H'!K10))&gt;C29,"Error","OK")</f>
        <v>OK</v>
      </c>
    </row>
    <row r="29" spans="2:3">
      <c r="B29" s="295" t="s">
        <v>287</v>
      </c>
      <c r="C29" s="164">
        <v>1</v>
      </c>
    </row>
    <row r="30" spans="2:3">
      <c r="B30" s="463"/>
      <c r="C30" s="463"/>
    </row>
    <row r="31" spans="2:3">
      <c r="B31" s="467" t="s">
        <v>733</v>
      </c>
      <c r="C31" s="31"/>
    </row>
    <row r="32" spans="2:3">
      <c r="B32" s="295" t="s">
        <v>289</v>
      </c>
      <c r="C32" s="164" t="str">
        <f>IF(ABS(SUM('F.1 EBS'!C84:H84)-SUM('F.LT.4_ClaimLiab_LT_A&amp;H'!J10,'F.LT.5A_PL_Recog_LT_A&amp;H'!K10,'F.LT.5B_PL_notRecog_LT_A&amp;H'!K10))&gt;C33,"Error","OK")</f>
        <v>OK</v>
      </c>
    </row>
    <row r="33" spans="2:3">
      <c r="B33" s="295" t="s">
        <v>287</v>
      </c>
      <c r="C33" s="164">
        <v>1</v>
      </c>
    </row>
  </sheetData>
  <sheetProtection insertHyperlinks="0"/>
  <mergeCells count="8">
    <mergeCell ref="G8:K8"/>
    <mergeCell ref="M8:Q8"/>
    <mergeCell ref="S8:T8"/>
    <mergeCell ref="C2:D2"/>
    <mergeCell ref="C3:D3"/>
    <mergeCell ref="C4:D4"/>
    <mergeCell ref="B8:B9"/>
    <mergeCell ref="C8:E8"/>
  </mergeCells>
  <conditionalFormatting sqref="B28">
    <cfRule type="cellIs" dxfId="79" priority="14" operator="equal">
      <formula>"Error"</formula>
    </cfRule>
  </conditionalFormatting>
  <conditionalFormatting sqref="B32">
    <cfRule type="cellIs" dxfId="78" priority="7" operator="equal">
      <formula>"Error"</formula>
    </cfRule>
  </conditionalFormatting>
  <conditionalFormatting sqref="C20">
    <cfRule type="cellIs" dxfId="77" priority="20" operator="equal">
      <formula>"Commentary Required"</formula>
    </cfRule>
    <cfRule type="cellIs" dxfId="76" priority="21" operator="equal">
      <formula>"OK"</formula>
    </cfRule>
    <cfRule type="cellIs" dxfId="75" priority="22" operator="equal">
      <formula>"Error"</formula>
    </cfRule>
  </conditionalFormatting>
  <conditionalFormatting sqref="C24">
    <cfRule type="cellIs" dxfId="74" priority="17" operator="equal">
      <formula>"Commentary Required"</formula>
    </cfRule>
    <cfRule type="cellIs" dxfId="73" priority="18" operator="equal">
      <formula>"OK"</formula>
    </cfRule>
    <cfRule type="cellIs" dxfId="72" priority="19" operator="equal">
      <formula>"Error"</formula>
    </cfRule>
  </conditionalFormatting>
  <conditionalFormatting sqref="C28">
    <cfRule type="cellIs" dxfId="71" priority="13" operator="equal">
      <formula>"Commentary Required"</formula>
    </cfRule>
  </conditionalFormatting>
  <conditionalFormatting sqref="C28:C29">
    <cfRule type="cellIs" dxfId="70" priority="9" operator="equal">
      <formula>"OK"</formula>
    </cfRule>
    <cfRule type="cellIs" dxfId="69" priority="10" operator="equal">
      <formula>"Error"</formula>
    </cfRule>
  </conditionalFormatting>
  <conditionalFormatting sqref="C29">
    <cfRule type="cellIs" dxfId="68" priority="8" operator="equal">
      <formula>"Warning"</formula>
    </cfRule>
    <cfRule type="expression" dxfId="67" priority="11">
      <formula>OR(C29="Error",C29="ERROR")</formula>
    </cfRule>
    <cfRule type="cellIs" dxfId="66" priority="12" operator="equal">
      <formula>"Warning"</formula>
    </cfRule>
  </conditionalFormatting>
  <conditionalFormatting sqref="C32">
    <cfRule type="cellIs" dxfId="65" priority="6" operator="equal">
      <formula>"Commentary Required"</formula>
    </cfRule>
  </conditionalFormatting>
  <conditionalFormatting sqref="C32:C33">
    <cfRule type="cellIs" dxfId="64" priority="2" operator="equal">
      <formula>"OK"</formula>
    </cfRule>
    <cfRule type="cellIs" dxfId="63" priority="3" operator="equal">
      <formula>"Error"</formula>
    </cfRule>
  </conditionalFormatting>
  <conditionalFormatting sqref="C33">
    <cfRule type="cellIs" dxfId="62" priority="1" operator="equal">
      <formula>"Warning"</formula>
    </cfRule>
    <cfRule type="expression" dxfId="61" priority="4">
      <formula>OR(C33="Error",C33="ERROR")</formula>
    </cfRule>
    <cfRule type="cellIs" dxfId="60" priority="5" operator="equal">
      <formula>"Warning"</formula>
    </cfRule>
  </conditionalFormatting>
  <conditionalFormatting sqref="S11:S16">
    <cfRule type="cellIs" dxfId="59" priority="15" operator="equal">
      <formula>"Please explain =&gt;"</formula>
    </cfRule>
    <cfRule type="cellIs" dxfId="58" priority="16" operator="equal">
      <formula>"OK"</formula>
    </cfRule>
  </conditionalFormatting>
  <dataValidations count="1">
    <dataValidation type="decimal" allowBlank="1" showInputMessage="1" showErrorMessage="1" errorTitle="Error" error="Please enter a number of +/- 11 digits" sqref="M11:Q16 G11:H16 K11:K16" xr:uid="{88A308DB-EF31-43F4-BAA3-D57AAE81DEF9}">
      <formula1>-99999999999</formula1>
      <formula2>99999999999</formula2>
    </dataValidation>
  </dataValidations>
  <pageMargins left="0.7" right="0.7" top="0.75" bottom="0.75" header="0.3" footer="0.3"/>
  <pageSetup paperSize="9" scale="42"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7FC2C-99B0-4A3E-90C3-30691905FB42}">
  <sheetPr codeName="Sheet25">
    <pageSetUpPr autoPageBreaks="0" fitToPage="1"/>
  </sheetPr>
  <dimension ref="A1:L17"/>
  <sheetViews>
    <sheetView showGridLines="0" topLeftCell="B1" zoomScale="80" zoomScaleNormal="80" zoomScaleSheetLayoutView="100" workbookViewId="0"/>
  </sheetViews>
  <sheetFormatPr defaultColWidth="9.42578125" defaultRowHeight="12.75"/>
  <cols>
    <col min="1" max="1" width="2.42578125" style="57" hidden="1" customWidth="1"/>
    <col min="2" max="2" width="39.42578125" style="57" customWidth="1"/>
    <col min="3" max="5" width="16.42578125" style="57" customWidth="1"/>
    <col min="6" max="11" width="9.42578125" style="57" customWidth="1"/>
    <col min="12" max="12" width="3.42578125" style="57" customWidth="1"/>
    <col min="13" max="13" width="9.28515625" style="57" customWidth="1"/>
    <col min="14" max="30" width="9.42578125" style="57" customWidth="1"/>
    <col min="31" max="16384" width="9.42578125" style="57"/>
  </cols>
  <sheetData>
    <row r="1" spans="1:12" ht="15" customHeight="1">
      <c r="B1" s="28" t="s">
        <v>734</v>
      </c>
      <c r="C1" s="28"/>
      <c r="D1" s="28"/>
      <c r="E1" s="28"/>
      <c r="F1" s="29"/>
      <c r="G1" s="29"/>
      <c r="H1" s="29"/>
      <c r="I1" s="29"/>
      <c r="J1" s="29"/>
      <c r="K1" s="29"/>
      <c r="L1" s="29"/>
    </row>
    <row r="2" spans="1:12" ht="15" customHeight="1">
      <c r="B2" s="424" t="s">
        <v>108</v>
      </c>
      <c r="C2" s="734" t="str">
        <f>'Cover Page'!F15</f>
        <v>&lt;&lt;Enter by Insurer&gt;&gt;</v>
      </c>
      <c r="D2" s="735"/>
    </row>
    <row r="3" spans="1:12" ht="15" customHeight="1">
      <c r="B3" s="424" t="s">
        <v>109</v>
      </c>
      <c r="C3" s="736" t="str">
        <f>TEXT(IF('Cover Page'!P13="","",'Cover Page'!P13), "dd mmm yyyy")</f>
        <v/>
      </c>
      <c r="D3" s="737"/>
    </row>
    <row r="4" spans="1:12" ht="15" customHeight="1">
      <c r="B4" s="424" t="s">
        <v>110</v>
      </c>
      <c r="C4" s="738"/>
      <c r="D4" s="739"/>
    </row>
    <row r="5" spans="1:12" ht="15" customHeight="1">
      <c r="A5" s="154"/>
      <c r="B5" s="154"/>
      <c r="C5" s="154"/>
      <c r="D5" s="154"/>
      <c r="E5" s="154"/>
      <c r="F5" s="154"/>
      <c r="G5" s="154"/>
      <c r="H5" s="154"/>
      <c r="I5" s="154"/>
      <c r="J5" s="154"/>
      <c r="K5" s="154"/>
      <c r="L5" s="154"/>
    </row>
    <row r="6" spans="1:12">
      <c r="B6" s="155" t="s">
        <v>111</v>
      </c>
    </row>
    <row r="7" spans="1:12" ht="15" customHeight="1">
      <c r="B7" s="456" t="s">
        <v>115</v>
      </c>
      <c r="C7" s="456" t="s">
        <v>116</v>
      </c>
      <c r="D7" s="456" t="s">
        <v>117</v>
      </c>
      <c r="E7" s="456" t="s">
        <v>118</v>
      </c>
    </row>
    <row r="8" spans="1:12" ht="24.75" customHeight="1">
      <c r="B8" s="730" t="s">
        <v>706</v>
      </c>
      <c r="C8" s="703" t="s">
        <v>735</v>
      </c>
      <c r="D8" s="704"/>
      <c r="E8" s="704"/>
    </row>
    <row r="9" spans="1:12" ht="77.25" customHeight="1">
      <c r="B9" s="731"/>
      <c r="C9" s="412" t="s">
        <v>736</v>
      </c>
      <c r="D9" s="412" t="s">
        <v>737</v>
      </c>
      <c r="E9" s="412" t="s">
        <v>738</v>
      </c>
    </row>
    <row r="10" spans="1:12" ht="27" customHeight="1">
      <c r="B10" s="468" t="s">
        <v>739</v>
      </c>
      <c r="C10" s="166">
        <f>SUM(C11:C16)</f>
        <v>0</v>
      </c>
      <c r="D10" s="166">
        <f>SUM(D11:D16)</f>
        <v>0</v>
      </c>
      <c r="E10" s="166">
        <f>SUM(E11:E16)</f>
        <v>0</v>
      </c>
    </row>
    <row r="11" spans="1:12" ht="27" customHeight="1">
      <c r="B11" s="464" t="s">
        <v>724</v>
      </c>
      <c r="C11" s="469">
        <f>'F.LT.5A_PL_Recog_LT_A&amp;H'!C11+'F.LT.5B_PL_notRecog_LT_A&amp;H'!C11</f>
        <v>0</v>
      </c>
      <c r="D11" s="469">
        <f t="shared" ref="D11:D16" si="0">C11-E11</f>
        <v>0</v>
      </c>
      <c r="E11" s="469">
        <f>'F.LT.5A_PL_Recog_LT_A&amp;H'!E11+'F.LT.5B_PL_notRecog_LT_A&amp;H'!E11</f>
        <v>0</v>
      </c>
      <c r="G11" s="733"/>
      <c r="H11" s="733"/>
      <c r="I11" s="733"/>
      <c r="J11" s="733"/>
      <c r="K11" s="733"/>
      <c r="L11" s="733"/>
    </row>
    <row r="12" spans="1:12" ht="27" customHeight="1">
      <c r="B12" s="464" t="s">
        <v>725</v>
      </c>
      <c r="C12" s="469">
        <f>'F.LT.5A_PL_Recog_LT_A&amp;H'!C12+'F.LT.5B_PL_notRecog_LT_A&amp;H'!C12</f>
        <v>0</v>
      </c>
      <c r="D12" s="469">
        <f t="shared" si="0"/>
        <v>0</v>
      </c>
      <c r="E12" s="469">
        <f>'F.LT.5A_PL_Recog_LT_A&amp;H'!E12+'F.LT.5B_PL_notRecog_LT_A&amp;H'!E12</f>
        <v>0</v>
      </c>
      <c r="G12" s="733"/>
      <c r="H12" s="733"/>
      <c r="I12" s="733"/>
      <c r="J12" s="733"/>
      <c r="K12" s="733"/>
      <c r="L12" s="733"/>
    </row>
    <row r="13" spans="1:12" ht="27" customHeight="1">
      <c r="B13" s="464" t="s">
        <v>726</v>
      </c>
      <c r="C13" s="469">
        <f>'F.LT.5A_PL_Recog_LT_A&amp;H'!C13+'F.LT.5B_PL_notRecog_LT_A&amp;H'!C13</f>
        <v>0</v>
      </c>
      <c r="D13" s="469">
        <f t="shared" si="0"/>
        <v>0</v>
      </c>
      <c r="E13" s="469">
        <f>'F.LT.5A_PL_Recog_LT_A&amp;H'!E13+'F.LT.5B_PL_notRecog_LT_A&amp;H'!E13</f>
        <v>0</v>
      </c>
      <c r="G13" s="733"/>
      <c r="H13" s="733"/>
      <c r="I13" s="733"/>
      <c r="J13" s="733"/>
      <c r="K13" s="733"/>
      <c r="L13" s="733"/>
    </row>
    <row r="14" spans="1:12" ht="27" customHeight="1">
      <c r="B14" s="464" t="s">
        <v>727</v>
      </c>
      <c r="C14" s="469">
        <f>'F.LT.5A_PL_Recog_LT_A&amp;H'!C14+'F.LT.5B_PL_notRecog_LT_A&amp;H'!C14</f>
        <v>0</v>
      </c>
      <c r="D14" s="469">
        <f t="shared" si="0"/>
        <v>0</v>
      </c>
      <c r="E14" s="469">
        <f>'F.LT.5A_PL_Recog_LT_A&amp;H'!E14+'F.LT.5B_PL_notRecog_LT_A&amp;H'!E14</f>
        <v>0</v>
      </c>
    </row>
    <row r="15" spans="1:12" ht="27" customHeight="1">
      <c r="B15" s="464" t="s">
        <v>728</v>
      </c>
      <c r="C15" s="469">
        <f>'F.LT.5A_PL_Recog_LT_A&amp;H'!C15+'F.LT.5B_PL_notRecog_LT_A&amp;H'!C15</f>
        <v>0</v>
      </c>
      <c r="D15" s="469">
        <f t="shared" si="0"/>
        <v>0</v>
      </c>
      <c r="E15" s="469">
        <f>'F.LT.5A_PL_Recog_LT_A&amp;H'!E15+'F.LT.5B_PL_notRecog_LT_A&amp;H'!E15</f>
        <v>0</v>
      </c>
    </row>
    <row r="16" spans="1:12" ht="27" customHeight="1">
      <c r="B16" s="464" t="s">
        <v>729</v>
      </c>
      <c r="C16" s="469">
        <f>'F.LT.5A_PL_Recog_LT_A&amp;H'!C16+'F.LT.5B_PL_notRecog_LT_A&amp;H'!C16</f>
        <v>0</v>
      </c>
      <c r="D16" s="469">
        <f t="shared" si="0"/>
        <v>0</v>
      </c>
      <c r="E16" s="469">
        <f>'F.LT.5A_PL_Recog_LT_A&amp;H'!E16+'F.LT.5B_PL_notRecog_LT_A&amp;H'!E16</f>
        <v>0</v>
      </c>
    </row>
    <row r="17" spans="1:5">
      <c r="A17" s="470"/>
      <c r="B17" s="471"/>
      <c r="C17" s="472"/>
      <c r="D17" s="472"/>
      <c r="E17" s="472"/>
    </row>
  </sheetData>
  <sheetProtection insertHyperlinks="0"/>
  <mergeCells count="7">
    <mergeCell ref="G12:L13"/>
    <mergeCell ref="C2:D2"/>
    <mergeCell ref="C3:D3"/>
    <mergeCell ref="C4:D4"/>
    <mergeCell ref="B8:B9"/>
    <mergeCell ref="C8:E8"/>
    <mergeCell ref="G11:L11"/>
  </mergeCells>
  <pageMargins left="0.7" right="0.7" top="0.75" bottom="0.75" header="0.3" footer="0.3"/>
  <pageSetup paperSize="9" scale="88"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A81D8-8B45-4049-87C8-40B38066C131}">
  <sheetPr codeName="Sheet26">
    <pageSetUpPr autoPageBreaks="0" fitToPage="1"/>
  </sheetPr>
  <dimension ref="A1:S25"/>
  <sheetViews>
    <sheetView showGridLines="0" topLeftCell="B1" zoomScale="80" zoomScaleNormal="80" zoomScaleSheetLayoutView="100" workbookViewId="0"/>
  </sheetViews>
  <sheetFormatPr defaultColWidth="9.42578125" defaultRowHeight="15"/>
  <cols>
    <col min="1" max="1" width="2.42578125" style="57" hidden="1" customWidth="1"/>
    <col min="2" max="2" width="39.42578125" style="57" customWidth="1"/>
    <col min="3" max="5" width="16.42578125" style="57" customWidth="1"/>
    <col min="6" max="6" width="3.42578125" style="57" customWidth="1"/>
    <col min="7" max="10" width="16.42578125" style="57" customWidth="1"/>
    <col min="11" max="11" width="15" style="57" customWidth="1"/>
    <col min="12" max="12" width="16.42578125" style="57" customWidth="1"/>
    <col min="13" max="13" width="3.42578125" style="57" customWidth="1"/>
    <col min="14" max="15" width="16.42578125" style="57" customWidth="1"/>
    <col min="16" max="16" width="19.42578125" style="57" customWidth="1"/>
    <col min="17" max="18" width="16.42578125" style="57" customWidth="1"/>
    <col min="19" max="19" width="19.42578125" style="57" customWidth="1"/>
    <col min="20" max="20" width="3.42578125" style="34" customWidth="1"/>
    <col min="21" max="16384" width="9.42578125" style="34"/>
  </cols>
  <sheetData>
    <row r="1" spans="2:19" ht="15" customHeight="1">
      <c r="B1" s="28" t="s">
        <v>740</v>
      </c>
      <c r="C1" s="473"/>
      <c r="D1" s="473"/>
      <c r="E1" s="473"/>
      <c r="F1" s="473"/>
      <c r="G1" s="473"/>
      <c r="H1" s="473"/>
      <c r="I1" s="473"/>
      <c r="J1" s="473"/>
      <c r="K1" s="473"/>
      <c r="L1" s="473"/>
      <c r="M1" s="473"/>
      <c r="N1" s="473"/>
      <c r="O1" s="473"/>
      <c r="P1" s="473"/>
      <c r="Q1" s="473"/>
      <c r="R1" s="473"/>
      <c r="S1" s="473"/>
    </row>
    <row r="2" spans="2:19" ht="15" customHeight="1">
      <c r="B2" s="424" t="s">
        <v>108</v>
      </c>
      <c r="C2" s="734" t="str">
        <f>'Cover Page'!F15</f>
        <v>&lt;&lt;Enter by Insurer&gt;&gt;</v>
      </c>
      <c r="D2" s="735"/>
    </row>
    <row r="3" spans="2:19" ht="15" customHeight="1">
      <c r="B3" s="424" t="s">
        <v>109</v>
      </c>
      <c r="C3" s="736" t="str">
        <f>TEXT(IF('Cover Page'!P13="","",'Cover Page'!P13), "dd mmm yyyy")</f>
        <v/>
      </c>
      <c r="D3" s="737"/>
    </row>
    <row r="4" spans="2:19" ht="15" customHeight="1">
      <c r="B4" s="424" t="s">
        <v>110</v>
      </c>
      <c r="C4" s="738"/>
      <c r="D4" s="739"/>
    </row>
    <row r="5" spans="2:19" ht="15" customHeight="1">
      <c r="B5" s="167"/>
    </row>
    <row r="6" spans="2:19">
      <c r="B6" s="155" t="s">
        <v>111</v>
      </c>
    </row>
    <row r="7" spans="2:19" ht="15" customHeight="1">
      <c r="B7" s="456" t="s">
        <v>115</v>
      </c>
      <c r="C7" s="256" t="s">
        <v>116</v>
      </c>
      <c r="D7" s="256" t="s">
        <v>117</v>
      </c>
      <c r="E7" s="256" t="s">
        <v>118</v>
      </c>
      <c r="F7" s="457"/>
      <c r="G7" s="256" t="s">
        <v>119</v>
      </c>
      <c r="H7" s="256" t="s">
        <v>120</v>
      </c>
      <c r="I7" s="256" t="s">
        <v>121</v>
      </c>
      <c r="J7" s="256" t="s">
        <v>122</v>
      </c>
      <c r="K7" s="256" t="s">
        <v>741</v>
      </c>
      <c r="L7" s="256" t="s">
        <v>124</v>
      </c>
      <c r="M7" s="457"/>
      <c r="N7" s="256" t="s">
        <v>125</v>
      </c>
      <c r="O7" s="256" t="s">
        <v>126</v>
      </c>
      <c r="P7" s="256" t="s">
        <v>127</v>
      </c>
      <c r="Q7" s="256" t="s">
        <v>128</v>
      </c>
      <c r="R7" s="256" t="s">
        <v>129</v>
      </c>
      <c r="S7" s="256" t="s">
        <v>130</v>
      </c>
    </row>
    <row r="8" spans="2:19" ht="24.75" customHeight="1">
      <c r="B8" s="730" t="s">
        <v>706</v>
      </c>
      <c r="C8" s="703" t="s">
        <v>742</v>
      </c>
      <c r="D8" s="704"/>
      <c r="E8" s="704"/>
      <c r="F8" s="474"/>
      <c r="G8" s="703" t="s">
        <v>743</v>
      </c>
      <c r="H8" s="703" t="s">
        <v>744</v>
      </c>
      <c r="I8" s="703" t="s">
        <v>745</v>
      </c>
      <c r="J8" s="704"/>
      <c r="K8" s="704"/>
      <c r="L8" s="704"/>
      <c r="M8" s="474"/>
      <c r="N8" s="703" t="s">
        <v>746</v>
      </c>
      <c r="O8" s="703" t="s">
        <v>747</v>
      </c>
      <c r="P8" s="703" t="s">
        <v>748</v>
      </c>
      <c r="Q8" s="704"/>
      <c r="R8" s="704"/>
      <c r="S8" s="704"/>
    </row>
    <row r="9" spans="2:19" ht="77.25" customHeight="1">
      <c r="B9" s="731"/>
      <c r="C9" s="412" t="s">
        <v>736</v>
      </c>
      <c r="D9" s="412" t="s">
        <v>737</v>
      </c>
      <c r="E9" s="412" t="s">
        <v>738</v>
      </c>
      <c r="F9" s="474"/>
      <c r="G9" s="704"/>
      <c r="H9" s="704"/>
      <c r="I9" s="412" t="s">
        <v>749</v>
      </c>
      <c r="J9" s="412" t="s">
        <v>750</v>
      </c>
      <c r="K9" s="412" t="s">
        <v>751</v>
      </c>
      <c r="L9" s="412" t="s">
        <v>752</v>
      </c>
      <c r="M9" s="474"/>
      <c r="N9" s="704"/>
      <c r="O9" s="704"/>
      <c r="P9" s="412" t="s">
        <v>749</v>
      </c>
      <c r="Q9" s="412" t="s">
        <v>750</v>
      </c>
      <c r="R9" s="412" t="s">
        <v>751</v>
      </c>
      <c r="S9" s="412" t="s">
        <v>752</v>
      </c>
    </row>
    <row r="10" spans="2:19" ht="27" customHeight="1">
      <c r="B10" s="468" t="s">
        <v>739</v>
      </c>
      <c r="C10" s="465">
        <f>SUM(C11:C16)</f>
        <v>0</v>
      </c>
      <c r="D10" s="465">
        <f>SUM(D11:D16)</f>
        <v>0</v>
      </c>
      <c r="E10" s="465">
        <f>SUM(E11:E16)</f>
        <v>0</v>
      </c>
      <c r="F10" s="155"/>
      <c r="G10" s="156">
        <f t="shared" ref="G10:L10" si="0">SUM(G11:G16)</f>
        <v>0</v>
      </c>
      <c r="H10" s="156">
        <f t="shared" si="0"/>
        <v>0</v>
      </c>
      <c r="I10" s="156">
        <f t="shared" si="0"/>
        <v>0</v>
      </c>
      <c r="J10" s="156">
        <f t="shared" si="0"/>
        <v>0</v>
      </c>
      <c r="K10" s="156">
        <f t="shared" si="0"/>
        <v>0</v>
      </c>
      <c r="L10" s="156">
        <f t="shared" si="0"/>
        <v>0</v>
      </c>
      <c r="M10" s="155"/>
      <c r="N10" s="156">
        <f t="shared" ref="N10:S10" si="1">SUM(N11:N16)</f>
        <v>0</v>
      </c>
      <c r="O10" s="156">
        <f t="shared" si="1"/>
        <v>0</v>
      </c>
      <c r="P10" s="156">
        <f t="shared" si="1"/>
        <v>0</v>
      </c>
      <c r="Q10" s="156">
        <f t="shared" si="1"/>
        <v>0</v>
      </c>
      <c r="R10" s="156">
        <f t="shared" si="1"/>
        <v>0</v>
      </c>
      <c r="S10" s="156">
        <f t="shared" si="1"/>
        <v>0</v>
      </c>
    </row>
    <row r="11" spans="2:19" ht="27" customHeight="1">
      <c r="B11" s="464" t="s">
        <v>724</v>
      </c>
      <c r="C11" s="465">
        <f t="shared" ref="C11:C16" si="2">SUM(I11:L11)</f>
        <v>0</v>
      </c>
      <c r="D11" s="465">
        <f t="shared" ref="D11:D16" si="3">C11-E11</f>
        <v>0</v>
      </c>
      <c r="E11" s="465">
        <f t="shared" ref="E11:E16" si="4">SUM(P11:S11)</f>
        <v>0</v>
      </c>
      <c r="F11" s="155"/>
      <c r="G11" s="159"/>
      <c r="H11" s="159"/>
      <c r="I11" s="159"/>
      <c r="J11" s="159"/>
      <c r="K11" s="156">
        <f t="shared" ref="K11:K16" si="5">R11</f>
        <v>0</v>
      </c>
      <c r="L11" s="159"/>
      <c r="M11" s="155"/>
      <c r="N11" s="159"/>
      <c r="O11" s="159"/>
      <c r="P11" s="159"/>
      <c r="Q11" s="159"/>
      <c r="R11" s="159"/>
      <c r="S11" s="159"/>
    </row>
    <row r="12" spans="2:19" ht="27" customHeight="1">
      <c r="B12" s="464" t="s">
        <v>725</v>
      </c>
      <c r="C12" s="465">
        <f t="shared" si="2"/>
        <v>0</v>
      </c>
      <c r="D12" s="465">
        <f t="shared" si="3"/>
        <v>0</v>
      </c>
      <c r="E12" s="465">
        <f t="shared" si="4"/>
        <v>0</v>
      </c>
      <c r="F12" s="155"/>
      <c r="G12" s="159"/>
      <c r="H12" s="159"/>
      <c r="I12" s="159"/>
      <c r="J12" s="159"/>
      <c r="K12" s="156">
        <f t="shared" si="5"/>
        <v>0</v>
      </c>
      <c r="L12" s="159"/>
      <c r="M12" s="155"/>
      <c r="N12" s="159"/>
      <c r="O12" s="159"/>
      <c r="P12" s="159"/>
      <c r="Q12" s="159"/>
      <c r="R12" s="159"/>
      <c r="S12" s="159"/>
    </row>
    <row r="13" spans="2:19" ht="27" customHeight="1">
      <c r="B13" s="464" t="s">
        <v>726</v>
      </c>
      <c r="C13" s="465">
        <f t="shared" si="2"/>
        <v>0</v>
      </c>
      <c r="D13" s="465">
        <f t="shared" si="3"/>
        <v>0</v>
      </c>
      <c r="E13" s="465">
        <f t="shared" si="4"/>
        <v>0</v>
      </c>
      <c r="F13" s="155"/>
      <c r="G13" s="159"/>
      <c r="H13" s="159"/>
      <c r="I13" s="159"/>
      <c r="J13" s="159"/>
      <c r="K13" s="156">
        <f t="shared" si="5"/>
        <v>0</v>
      </c>
      <c r="L13" s="159"/>
      <c r="M13" s="155"/>
      <c r="N13" s="159"/>
      <c r="O13" s="159"/>
      <c r="P13" s="159"/>
      <c r="Q13" s="159"/>
      <c r="R13" s="159"/>
      <c r="S13" s="159"/>
    </row>
    <row r="14" spans="2:19" ht="27" customHeight="1">
      <c r="B14" s="464" t="s">
        <v>727</v>
      </c>
      <c r="C14" s="465">
        <f t="shared" si="2"/>
        <v>0</v>
      </c>
      <c r="D14" s="465">
        <f t="shared" si="3"/>
        <v>0</v>
      </c>
      <c r="E14" s="465">
        <f t="shared" si="4"/>
        <v>0</v>
      </c>
      <c r="F14" s="155"/>
      <c r="G14" s="159"/>
      <c r="H14" s="159"/>
      <c r="I14" s="159"/>
      <c r="J14" s="159"/>
      <c r="K14" s="156">
        <f t="shared" si="5"/>
        <v>0</v>
      </c>
      <c r="L14" s="159"/>
      <c r="M14" s="155"/>
      <c r="N14" s="159"/>
      <c r="O14" s="159"/>
      <c r="P14" s="159"/>
      <c r="Q14" s="159"/>
      <c r="R14" s="159"/>
      <c r="S14" s="159"/>
    </row>
    <row r="15" spans="2:19" ht="27" customHeight="1">
      <c r="B15" s="464" t="s">
        <v>728</v>
      </c>
      <c r="C15" s="465">
        <f t="shared" si="2"/>
        <v>0</v>
      </c>
      <c r="D15" s="465">
        <f t="shared" si="3"/>
        <v>0</v>
      </c>
      <c r="E15" s="465">
        <f t="shared" si="4"/>
        <v>0</v>
      </c>
      <c r="F15" s="155"/>
      <c r="G15" s="159"/>
      <c r="H15" s="159"/>
      <c r="I15" s="159"/>
      <c r="J15" s="159"/>
      <c r="K15" s="156">
        <f t="shared" si="5"/>
        <v>0</v>
      </c>
      <c r="L15" s="159"/>
      <c r="M15" s="155"/>
      <c r="N15" s="159"/>
      <c r="O15" s="159"/>
      <c r="P15" s="159"/>
      <c r="Q15" s="159"/>
      <c r="R15" s="159"/>
      <c r="S15" s="159"/>
    </row>
    <row r="16" spans="2:19" ht="27" customHeight="1">
      <c r="B16" s="464" t="s">
        <v>729</v>
      </c>
      <c r="C16" s="465">
        <f t="shared" si="2"/>
        <v>0</v>
      </c>
      <c r="D16" s="465">
        <f t="shared" si="3"/>
        <v>0</v>
      </c>
      <c r="E16" s="465">
        <f t="shared" si="4"/>
        <v>0</v>
      </c>
      <c r="F16" s="155"/>
      <c r="G16" s="159"/>
      <c r="H16" s="159"/>
      <c r="I16" s="159"/>
      <c r="J16" s="159"/>
      <c r="K16" s="156">
        <f t="shared" si="5"/>
        <v>0</v>
      </c>
      <c r="L16" s="159"/>
      <c r="M16" s="155"/>
      <c r="N16" s="159"/>
      <c r="O16" s="159"/>
      <c r="P16" s="159"/>
      <c r="Q16" s="159"/>
      <c r="R16" s="159"/>
      <c r="S16" s="159"/>
    </row>
    <row r="17" spans="2:19">
      <c r="B17" s="475"/>
      <c r="C17" s="475"/>
      <c r="D17" s="475"/>
      <c r="E17" s="475"/>
      <c r="F17" s="476"/>
      <c r="G17" s="475"/>
      <c r="H17" s="475"/>
      <c r="I17" s="475"/>
      <c r="J17" s="475"/>
      <c r="K17" s="475"/>
      <c r="L17" s="475"/>
      <c r="M17" s="476"/>
      <c r="N17" s="475"/>
      <c r="O17" s="475"/>
      <c r="P17" s="475"/>
      <c r="Q17" s="475"/>
      <c r="R17" s="475"/>
      <c r="S17" s="475"/>
    </row>
    <row r="18" spans="2:19">
      <c r="C18" s="475"/>
      <c r="D18" s="475"/>
      <c r="E18" s="475"/>
      <c r="F18" s="476"/>
      <c r="G18" s="475"/>
      <c r="H18" s="475"/>
      <c r="I18" s="475"/>
      <c r="J18" s="475"/>
      <c r="K18" s="475"/>
      <c r="L18" s="475"/>
      <c r="M18" s="476"/>
      <c r="N18" s="475"/>
      <c r="O18" s="475"/>
      <c r="P18" s="475"/>
      <c r="Q18" s="475"/>
      <c r="R18" s="475"/>
      <c r="S18" s="475"/>
    </row>
    <row r="19" spans="2:19">
      <c r="B19" s="57" t="s">
        <v>730</v>
      </c>
    </row>
    <row r="20" spans="2:19">
      <c r="B20" s="295" t="s">
        <v>289</v>
      </c>
      <c r="C20" s="164" t="str">
        <f>IF(COUNTIF(L10:L16,"&gt;"&amp;0)+COUNTIF(S10:S16,"&gt;"&amp;0)&gt;0,"Commentary Required","OK")</f>
        <v>OK</v>
      </c>
    </row>
    <row r="21" spans="2:19">
      <c r="B21" s="295" t="s">
        <v>80</v>
      </c>
      <c r="C21" s="165"/>
    </row>
    <row r="23" spans="2:19">
      <c r="B23" s="35" t="s">
        <v>753</v>
      </c>
      <c r="C23" s="30"/>
    </row>
    <row r="24" spans="2:19">
      <c r="B24" s="295" t="s">
        <v>289</v>
      </c>
      <c r="C24" s="164" t="str">
        <f>IF(ABS(SUM('F.1 EBS'!C83:H83)-('F.LT.5_PL_LT_A&amp;H'!C10-'F.LT.5A_PL_Recog_LT_A&amp;H'!K10-'F.LT.5B_PL_notRecog_LT_A&amp;H'!K10))&gt;C25,"Error","OK")</f>
        <v>OK</v>
      </c>
    </row>
    <row r="25" spans="2:19">
      <c r="B25" s="295" t="s">
        <v>287</v>
      </c>
      <c r="C25" s="164">
        <v>1</v>
      </c>
    </row>
  </sheetData>
  <sheetProtection insertHyperlinks="0"/>
  <mergeCells count="11">
    <mergeCell ref="H8:H9"/>
    <mergeCell ref="I8:L8"/>
    <mergeCell ref="N8:N9"/>
    <mergeCell ref="O8:O9"/>
    <mergeCell ref="P8:S8"/>
    <mergeCell ref="G8:G9"/>
    <mergeCell ref="C2:D2"/>
    <mergeCell ref="C3:D3"/>
    <mergeCell ref="C4:D4"/>
    <mergeCell ref="B8:B9"/>
    <mergeCell ref="C8:E8"/>
  </mergeCells>
  <conditionalFormatting sqref="B24">
    <cfRule type="cellIs" dxfId="57" priority="7" operator="equal">
      <formula>"Error"</formula>
    </cfRule>
  </conditionalFormatting>
  <conditionalFormatting sqref="C20">
    <cfRule type="cellIs" dxfId="56" priority="8" operator="equal">
      <formula>"Commentary Required"</formula>
    </cfRule>
    <cfRule type="cellIs" dxfId="55" priority="9" operator="equal">
      <formula>"OK"</formula>
    </cfRule>
    <cfRule type="cellIs" dxfId="54" priority="10" operator="equal">
      <formula>"Error"</formula>
    </cfRule>
  </conditionalFormatting>
  <conditionalFormatting sqref="C24">
    <cfRule type="cellIs" dxfId="53" priority="6" operator="equal">
      <formula>"Commentary Required"</formula>
    </cfRule>
  </conditionalFormatting>
  <conditionalFormatting sqref="C24:C25">
    <cfRule type="cellIs" dxfId="52" priority="2" operator="equal">
      <formula>"OK"</formula>
    </cfRule>
    <cfRule type="cellIs" dxfId="51" priority="3" operator="equal">
      <formula>"Error"</formula>
    </cfRule>
  </conditionalFormatting>
  <conditionalFormatting sqref="C25">
    <cfRule type="cellIs" dxfId="50" priority="1" operator="equal">
      <formula>"Warning"</formula>
    </cfRule>
    <cfRule type="expression" dxfId="49" priority="4">
      <formula>OR(C25="Error",C25="ERROR")</formula>
    </cfRule>
    <cfRule type="cellIs" dxfId="48" priority="5" operator="equal">
      <formula>"Warning"</formula>
    </cfRule>
  </conditionalFormatting>
  <dataValidations count="1">
    <dataValidation type="decimal" allowBlank="1" showInputMessage="1" showErrorMessage="1" errorTitle="Error" error="Please enter a number of +/- 11 digits" sqref="N11:S16 G11:J16 L11:L16" xr:uid="{ACCD8F4A-4F79-4222-A598-FB7422BB0235}">
      <formula1>-99999999999</formula1>
      <formula2>99999999999</formula2>
    </dataValidation>
  </dataValidations>
  <pageMargins left="0.7" right="0.7" top="0.75" bottom="0.75" header="0.3" footer="0.3"/>
  <pageSetup paperSize="8" scale="64"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3721D-A39C-49BE-A982-3184F9321870}">
  <sheetPr codeName="Sheet27">
    <pageSetUpPr autoPageBreaks="0" fitToPage="1"/>
  </sheetPr>
  <dimension ref="A1:S296"/>
  <sheetViews>
    <sheetView showGridLines="0" topLeftCell="B1" zoomScale="80" zoomScaleNormal="80" workbookViewId="0"/>
  </sheetViews>
  <sheetFormatPr defaultColWidth="9.42578125" defaultRowHeight="12.75"/>
  <cols>
    <col min="1" max="1" width="2.42578125" style="57" hidden="1" customWidth="1"/>
    <col min="2" max="2" width="39.42578125" style="57" customWidth="1"/>
    <col min="3" max="5" width="16.42578125" style="57" customWidth="1"/>
    <col min="6" max="6" width="3.42578125" style="57" customWidth="1"/>
    <col min="7" max="10" width="16.42578125" style="57" customWidth="1"/>
    <col min="11" max="11" width="15" style="169" customWidth="1"/>
    <col min="12" max="12" width="16.42578125" style="57" customWidth="1"/>
    <col min="13" max="13" width="3.42578125" style="57" customWidth="1"/>
    <col min="14" max="15" width="16.42578125" style="57" customWidth="1"/>
    <col min="16" max="16" width="19.42578125" style="57" customWidth="1"/>
    <col min="17" max="17" width="16.42578125" style="57" customWidth="1"/>
    <col min="18" max="18" width="16.42578125" style="169" customWidth="1"/>
    <col min="19" max="19" width="16.42578125" style="57" customWidth="1"/>
    <col min="20" max="16384" width="9.42578125" style="57"/>
  </cols>
  <sheetData>
    <row r="1" spans="2:19" s="167" customFormat="1" ht="15" customHeight="1">
      <c r="B1" s="28" t="s">
        <v>754</v>
      </c>
      <c r="C1" s="473"/>
      <c r="D1" s="473"/>
      <c r="E1" s="473"/>
      <c r="F1" s="473"/>
      <c r="G1" s="473"/>
      <c r="H1" s="473"/>
      <c r="I1" s="473"/>
      <c r="J1" s="473"/>
      <c r="K1" s="473"/>
      <c r="L1" s="473"/>
      <c r="M1" s="473"/>
      <c r="N1" s="473"/>
      <c r="O1" s="473"/>
      <c r="P1" s="473"/>
      <c r="Q1" s="473"/>
      <c r="R1" s="473"/>
      <c r="S1" s="473"/>
    </row>
    <row r="2" spans="2:19" ht="15" customHeight="1">
      <c r="B2" s="424" t="s">
        <v>108</v>
      </c>
      <c r="C2" s="727" t="str">
        <f>'Cover Page'!F15</f>
        <v>&lt;&lt;Enter by Insurer&gt;&gt;</v>
      </c>
      <c r="D2" s="727"/>
      <c r="K2" s="155"/>
      <c r="L2" s="155"/>
      <c r="M2" s="155"/>
      <c r="N2" s="155"/>
      <c r="O2" s="155"/>
      <c r="P2" s="155"/>
      <c r="Q2" s="155"/>
      <c r="R2" s="155"/>
    </row>
    <row r="3" spans="2:19" ht="15" customHeight="1">
      <c r="B3" s="424" t="s">
        <v>109</v>
      </c>
      <c r="C3" s="728" t="str">
        <f>TEXT(IF('Cover Page'!P13="","",'Cover Page'!P13), "dd mmm yyyy")</f>
        <v/>
      </c>
      <c r="D3" s="728"/>
      <c r="K3" s="155"/>
      <c r="L3" s="155"/>
      <c r="M3" s="155"/>
      <c r="N3" s="155"/>
      <c r="O3" s="155"/>
      <c r="P3" s="155"/>
      <c r="Q3" s="155"/>
      <c r="R3" s="155"/>
    </row>
    <row r="4" spans="2:19" ht="15" customHeight="1">
      <c r="B4" s="424" t="s">
        <v>110</v>
      </c>
      <c r="C4" s="729"/>
      <c r="D4" s="729"/>
      <c r="K4" s="57"/>
      <c r="R4" s="57"/>
    </row>
    <row r="5" spans="2:19" ht="15" customHeight="1">
      <c r="B5" s="167"/>
      <c r="K5" s="57"/>
      <c r="R5" s="57"/>
    </row>
    <row r="6" spans="2:19">
      <c r="B6" s="155" t="s">
        <v>111</v>
      </c>
      <c r="K6" s="57"/>
      <c r="R6" s="57"/>
    </row>
    <row r="7" spans="2:19" ht="15" customHeight="1">
      <c r="B7" s="256" t="s">
        <v>115</v>
      </c>
      <c r="C7" s="256" t="s">
        <v>116</v>
      </c>
      <c r="D7" s="256" t="s">
        <v>117</v>
      </c>
      <c r="E7" s="256" t="s">
        <v>118</v>
      </c>
      <c r="F7" s="457"/>
      <c r="G7" s="256" t="s">
        <v>119</v>
      </c>
      <c r="H7" s="256" t="s">
        <v>120</v>
      </c>
      <c r="I7" s="256" t="s">
        <v>121</v>
      </c>
      <c r="J7" s="256" t="s">
        <v>122</v>
      </c>
      <c r="K7" s="256" t="s">
        <v>123</v>
      </c>
      <c r="L7" s="256" t="s">
        <v>124</v>
      </c>
      <c r="M7" s="457"/>
      <c r="N7" s="256" t="s">
        <v>125</v>
      </c>
      <c r="O7" s="256" t="s">
        <v>126</v>
      </c>
      <c r="P7" s="256" t="s">
        <v>127</v>
      </c>
      <c r="Q7" s="256" t="s">
        <v>128</v>
      </c>
      <c r="R7" s="256" t="s">
        <v>129</v>
      </c>
      <c r="S7" s="256" t="s">
        <v>130</v>
      </c>
    </row>
    <row r="8" spans="2:19" ht="24.75" customHeight="1">
      <c r="B8" s="730" t="s">
        <v>706</v>
      </c>
      <c r="C8" s="703" t="s">
        <v>755</v>
      </c>
      <c r="D8" s="704"/>
      <c r="E8" s="704"/>
      <c r="F8" s="461"/>
      <c r="G8" s="703" t="s">
        <v>745</v>
      </c>
      <c r="H8" s="704"/>
      <c r="I8" s="704"/>
      <c r="J8" s="704"/>
      <c r="K8" s="704"/>
      <c r="L8" s="704"/>
      <c r="M8" s="461"/>
      <c r="N8" s="703" t="s">
        <v>748</v>
      </c>
      <c r="O8" s="704"/>
      <c r="P8" s="704"/>
      <c r="Q8" s="704"/>
      <c r="R8" s="704"/>
      <c r="S8" s="704"/>
    </row>
    <row r="9" spans="2:19" ht="77.25" customHeight="1">
      <c r="B9" s="731"/>
      <c r="C9" s="412" t="s">
        <v>756</v>
      </c>
      <c r="D9" s="412" t="s">
        <v>757</v>
      </c>
      <c r="E9" s="412" t="s">
        <v>758</v>
      </c>
      <c r="F9" s="461"/>
      <c r="G9" s="412" t="s">
        <v>759</v>
      </c>
      <c r="H9" s="412" t="s">
        <v>760</v>
      </c>
      <c r="I9" s="412" t="s">
        <v>749</v>
      </c>
      <c r="J9" s="412" t="s">
        <v>750</v>
      </c>
      <c r="K9" s="412" t="s">
        <v>751</v>
      </c>
      <c r="L9" s="412" t="s">
        <v>752</v>
      </c>
      <c r="M9" s="461"/>
      <c r="N9" s="412" t="s">
        <v>761</v>
      </c>
      <c r="O9" s="412" t="s">
        <v>762</v>
      </c>
      <c r="P9" s="412" t="s">
        <v>749</v>
      </c>
      <c r="Q9" s="412" t="s">
        <v>750</v>
      </c>
      <c r="R9" s="412" t="s">
        <v>751</v>
      </c>
      <c r="S9" s="412" t="s">
        <v>752</v>
      </c>
    </row>
    <row r="10" spans="2:19" ht="27" customHeight="1">
      <c r="B10" s="468" t="s">
        <v>739</v>
      </c>
      <c r="C10" s="465">
        <f>SUM(C11:C16)</f>
        <v>0</v>
      </c>
      <c r="D10" s="465">
        <f>SUM(D11:D16)</f>
        <v>0</v>
      </c>
      <c r="E10" s="465">
        <f>SUM(E11:E16)</f>
        <v>0</v>
      </c>
      <c r="F10" s="477"/>
      <c r="G10" s="156">
        <f t="shared" ref="G10:L10" si="0">SUM(G11:G16)</f>
        <v>0</v>
      </c>
      <c r="H10" s="156">
        <f t="shared" si="0"/>
        <v>0</v>
      </c>
      <c r="I10" s="156">
        <f t="shared" si="0"/>
        <v>0</v>
      </c>
      <c r="J10" s="156">
        <f t="shared" si="0"/>
        <v>0</v>
      </c>
      <c r="K10" s="156">
        <f t="shared" si="0"/>
        <v>0</v>
      </c>
      <c r="L10" s="156">
        <f t="shared" si="0"/>
        <v>0</v>
      </c>
      <c r="M10" s="477"/>
      <c r="N10" s="156">
        <f t="shared" ref="N10:S10" si="1">SUM(N11:N16)</f>
        <v>0</v>
      </c>
      <c r="O10" s="156">
        <f t="shared" si="1"/>
        <v>0</v>
      </c>
      <c r="P10" s="156">
        <f t="shared" si="1"/>
        <v>0</v>
      </c>
      <c r="Q10" s="156">
        <f t="shared" si="1"/>
        <v>0</v>
      </c>
      <c r="R10" s="156">
        <f t="shared" si="1"/>
        <v>0</v>
      </c>
      <c r="S10" s="156">
        <f t="shared" si="1"/>
        <v>0</v>
      </c>
    </row>
    <row r="11" spans="2:19" ht="27" customHeight="1">
      <c r="B11" s="464" t="s">
        <v>724</v>
      </c>
      <c r="C11" s="465">
        <f t="shared" ref="C11:C16" si="2">SUM(I11:L11)-(G11-H11)</f>
        <v>0</v>
      </c>
      <c r="D11" s="465">
        <f t="shared" ref="D11:D16" si="3">C11-E11</f>
        <v>0</v>
      </c>
      <c r="E11" s="465">
        <f t="shared" ref="E11:E16" si="4">SUM(P11:S11)-(N11-O11)</f>
        <v>0</v>
      </c>
      <c r="F11" s="477"/>
      <c r="G11" s="159"/>
      <c r="H11" s="159"/>
      <c r="I11" s="159"/>
      <c r="J11" s="159"/>
      <c r="K11" s="156">
        <f t="shared" ref="K11:K16" si="5">+R11</f>
        <v>0</v>
      </c>
      <c r="L11" s="159"/>
      <c r="M11" s="477"/>
      <c r="N11" s="159"/>
      <c r="O11" s="159"/>
      <c r="P11" s="159"/>
      <c r="Q11" s="159"/>
      <c r="R11" s="159"/>
      <c r="S11" s="159"/>
    </row>
    <row r="12" spans="2:19" ht="27" customHeight="1">
      <c r="B12" s="464" t="s">
        <v>725</v>
      </c>
      <c r="C12" s="465">
        <f t="shared" si="2"/>
        <v>0</v>
      </c>
      <c r="D12" s="465">
        <f t="shared" si="3"/>
        <v>0</v>
      </c>
      <c r="E12" s="465">
        <f t="shared" si="4"/>
        <v>0</v>
      </c>
      <c r="F12" s="477"/>
      <c r="G12" s="159"/>
      <c r="H12" s="159"/>
      <c r="I12" s="159"/>
      <c r="J12" s="159"/>
      <c r="K12" s="156">
        <f t="shared" si="5"/>
        <v>0</v>
      </c>
      <c r="L12" s="159"/>
      <c r="M12" s="477"/>
      <c r="N12" s="159"/>
      <c r="O12" s="159"/>
      <c r="P12" s="159"/>
      <c r="Q12" s="159"/>
      <c r="R12" s="159"/>
      <c r="S12" s="159"/>
    </row>
    <row r="13" spans="2:19" ht="27" customHeight="1">
      <c r="B13" s="464" t="s">
        <v>726</v>
      </c>
      <c r="C13" s="465">
        <f t="shared" si="2"/>
        <v>0</v>
      </c>
      <c r="D13" s="465">
        <f t="shared" si="3"/>
        <v>0</v>
      </c>
      <c r="E13" s="465">
        <f t="shared" si="4"/>
        <v>0</v>
      </c>
      <c r="F13" s="477"/>
      <c r="G13" s="159"/>
      <c r="H13" s="159"/>
      <c r="I13" s="159"/>
      <c r="J13" s="159"/>
      <c r="K13" s="156">
        <f t="shared" si="5"/>
        <v>0</v>
      </c>
      <c r="L13" s="159"/>
      <c r="M13" s="477"/>
      <c r="N13" s="159"/>
      <c r="O13" s="159"/>
      <c r="P13" s="159"/>
      <c r="Q13" s="159"/>
      <c r="R13" s="159"/>
      <c r="S13" s="159"/>
    </row>
    <row r="14" spans="2:19" ht="27" customHeight="1">
      <c r="B14" s="464" t="s">
        <v>727</v>
      </c>
      <c r="C14" s="465">
        <f t="shared" si="2"/>
        <v>0</v>
      </c>
      <c r="D14" s="465">
        <f t="shared" si="3"/>
        <v>0</v>
      </c>
      <c r="E14" s="465">
        <f t="shared" si="4"/>
        <v>0</v>
      </c>
      <c r="F14" s="477"/>
      <c r="G14" s="159"/>
      <c r="H14" s="159"/>
      <c r="I14" s="159"/>
      <c r="J14" s="159"/>
      <c r="K14" s="156">
        <f t="shared" si="5"/>
        <v>0</v>
      </c>
      <c r="L14" s="159"/>
      <c r="M14" s="477"/>
      <c r="N14" s="159"/>
      <c r="O14" s="159"/>
      <c r="P14" s="159"/>
      <c r="Q14" s="159"/>
      <c r="R14" s="159"/>
      <c r="S14" s="159"/>
    </row>
    <row r="15" spans="2:19" ht="27" customHeight="1">
      <c r="B15" s="464" t="s">
        <v>728</v>
      </c>
      <c r="C15" s="465">
        <f t="shared" si="2"/>
        <v>0</v>
      </c>
      <c r="D15" s="465">
        <f t="shared" si="3"/>
        <v>0</v>
      </c>
      <c r="E15" s="465">
        <f t="shared" si="4"/>
        <v>0</v>
      </c>
      <c r="F15" s="477"/>
      <c r="G15" s="159"/>
      <c r="H15" s="159"/>
      <c r="I15" s="159"/>
      <c r="J15" s="159"/>
      <c r="K15" s="156">
        <f t="shared" si="5"/>
        <v>0</v>
      </c>
      <c r="L15" s="159"/>
      <c r="M15" s="477"/>
      <c r="N15" s="159"/>
      <c r="O15" s="159"/>
      <c r="P15" s="159"/>
      <c r="Q15" s="159"/>
      <c r="R15" s="159"/>
      <c r="S15" s="159"/>
    </row>
    <row r="16" spans="2:19" ht="27" customHeight="1">
      <c r="B16" s="464" t="s">
        <v>729</v>
      </c>
      <c r="C16" s="465">
        <f t="shared" si="2"/>
        <v>0</v>
      </c>
      <c r="D16" s="465">
        <f t="shared" si="3"/>
        <v>0</v>
      </c>
      <c r="E16" s="465">
        <f t="shared" si="4"/>
        <v>0</v>
      </c>
      <c r="F16" s="477"/>
      <c r="G16" s="159"/>
      <c r="H16" s="159"/>
      <c r="I16" s="159"/>
      <c r="J16" s="159"/>
      <c r="K16" s="156">
        <f t="shared" si="5"/>
        <v>0</v>
      </c>
      <c r="L16" s="159"/>
      <c r="M16" s="477"/>
      <c r="N16" s="159"/>
      <c r="O16" s="159"/>
      <c r="P16" s="159"/>
      <c r="Q16" s="159"/>
      <c r="R16" s="159"/>
      <c r="S16" s="159"/>
    </row>
    <row r="17" spans="2:19">
      <c r="B17" s="475"/>
      <c r="C17" s="475"/>
      <c r="D17" s="475"/>
      <c r="E17" s="475"/>
      <c r="F17" s="475"/>
      <c r="G17" s="475"/>
      <c r="H17" s="475"/>
      <c r="I17" s="475"/>
      <c r="J17" s="475"/>
      <c r="K17" s="475"/>
      <c r="L17" s="475"/>
      <c r="M17" s="475"/>
      <c r="N17" s="475"/>
      <c r="O17" s="475"/>
      <c r="P17" s="475"/>
      <c r="Q17" s="475"/>
      <c r="R17" s="475"/>
      <c r="S17" s="475"/>
    </row>
    <row r="18" spans="2:19">
      <c r="C18" s="475"/>
      <c r="D18" s="475"/>
      <c r="E18" s="475"/>
      <c r="F18" s="475"/>
      <c r="G18" s="475"/>
      <c r="H18" s="475"/>
      <c r="I18" s="475"/>
      <c r="J18" s="475"/>
      <c r="K18" s="475"/>
      <c r="L18" s="475"/>
      <c r="M18" s="475"/>
      <c r="N18" s="475"/>
      <c r="O18" s="475"/>
      <c r="P18" s="475"/>
      <c r="Q18" s="475"/>
      <c r="R18" s="475"/>
      <c r="S18" s="475"/>
    </row>
    <row r="19" spans="2:19">
      <c r="B19" s="57" t="s">
        <v>730</v>
      </c>
      <c r="K19" s="57"/>
      <c r="R19" s="57"/>
    </row>
    <row r="20" spans="2:19">
      <c r="B20" s="295" t="s">
        <v>289</v>
      </c>
      <c r="C20" s="168" t="str">
        <f>IF(COUNTIF(L10:L16,"&gt;"&amp;0)+COUNTIF(S10:S16,"&gt;"&amp;0)&gt;0,"Commentary Required","OK")</f>
        <v>OK</v>
      </c>
      <c r="K20" s="57"/>
      <c r="R20" s="57"/>
    </row>
    <row r="21" spans="2:19">
      <c r="B21" s="295" t="s">
        <v>80</v>
      </c>
      <c r="C21" s="165"/>
      <c r="K21" s="57"/>
      <c r="R21" s="57"/>
    </row>
    <row r="22" spans="2:19">
      <c r="K22" s="57"/>
      <c r="R22" s="57"/>
    </row>
    <row r="23" spans="2:19">
      <c r="K23" s="57"/>
      <c r="R23" s="57"/>
    </row>
    <row r="24" spans="2:19">
      <c r="K24" s="57"/>
      <c r="R24" s="57"/>
    </row>
    <row r="25" spans="2:19">
      <c r="K25" s="57"/>
      <c r="R25" s="57"/>
    </row>
    <row r="26" spans="2:19">
      <c r="K26" s="57"/>
      <c r="R26" s="57"/>
    </row>
    <row r="27" spans="2:19">
      <c r="K27" s="57"/>
      <c r="R27" s="57"/>
    </row>
    <row r="28" spans="2:19">
      <c r="K28" s="57"/>
      <c r="R28" s="57"/>
    </row>
    <row r="29" spans="2:19">
      <c r="K29" s="57"/>
      <c r="R29" s="57"/>
    </row>
    <row r="30" spans="2:19">
      <c r="K30" s="57"/>
      <c r="R30" s="57"/>
    </row>
    <row r="31" spans="2:19">
      <c r="K31" s="57"/>
      <c r="R31" s="57"/>
    </row>
    <row r="32" spans="2:19">
      <c r="K32" s="57"/>
      <c r="R32" s="57"/>
    </row>
    <row r="33" s="57" customFormat="1"/>
    <row r="34" s="57" customFormat="1"/>
    <row r="35" s="57" customFormat="1"/>
    <row r="36" s="57" customFormat="1"/>
    <row r="37" s="57" customFormat="1"/>
    <row r="38" s="57" customFormat="1"/>
    <row r="39" s="57" customFormat="1"/>
    <row r="40" s="57" customFormat="1"/>
    <row r="41" s="57" customFormat="1"/>
    <row r="42" s="57" customFormat="1"/>
    <row r="43" s="57" customFormat="1"/>
    <row r="44" s="57" customFormat="1"/>
    <row r="45" s="57" customFormat="1"/>
    <row r="46" s="57" customFormat="1"/>
    <row r="47" s="57" customFormat="1"/>
    <row r="48" s="57" customFormat="1"/>
    <row r="49" s="57" customFormat="1"/>
    <row r="50" s="57" customFormat="1"/>
    <row r="51" s="57" customFormat="1"/>
    <row r="52" s="57" customFormat="1"/>
    <row r="53" s="57" customFormat="1"/>
    <row r="54" s="57" customFormat="1"/>
    <row r="55" s="57" customFormat="1"/>
    <row r="56" s="57" customFormat="1"/>
    <row r="57" s="57" customFormat="1"/>
    <row r="58" s="57" customFormat="1"/>
    <row r="59" s="57" customFormat="1"/>
    <row r="60" s="57" customFormat="1"/>
    <row r="61" s="57" customFormat="1"/>
    <row r="62" s="57" customFormat="1"/>
    <row r="63" s="57" customFormat="1"/>
    <row r="64" s="57" customFormat="1"/>
    <row r="65" s="57" customFormat="1"/>
    <row r="66" s="57" customFormat="1"/>
    <row r="67" s="57" customFormat="1"/>
    <row r="68" s="57" customFormat="1"/>
    <row r="69" s="57" customFormat="1"/>
    <row r="70" s="57" customFormat="1"/>
    <row r="71" s="57" customFormat="1"/>
    <row r="72" s="57" customFormat="1"/>
    <row r="73" s="57" customFormat="1"/>
    <row r="74" s="57" customFormat="1"/>
    <row r="75" s="57" customFormat="1"/>
    <row r="76" s="57" customFormat="1"/>
    <row r="77" s="57" customFormat="1"/>
    <row r="78" s="57" customFormat="1"/>
    <row r="79" s="57" customFormat="1"/>
    <row r="80" s="57" customFormat="1"/>
    <row r="81" s="57" customFormat="1"/>
    <row r="82" s="57" customFormat="1"/>
    <row r="83" s="57" customFormat="1"/>
    <row r="84" s="57" customFormat="1"/>
    <row r="85" s="57" customFormat="1"/>
    <row r="86" s="57" customFormat="1"/>
    <row r="87" s="57" customFormat="1"/>
    <row r="88" s="57" customFormat="1"/>
    <row r="89" s="57" customFormat="1"/>
    <row r="90" s="57" customFormat="1"/>
    <row r="91" s="57" customFormat="1"/>
    <row r="92" s="57" customFormat="1"/>
    <row r="93" s="57" customFormat="1"/>
    <row r="94" s="57" customFormat="1"/>
    <row r="95" s="57" customFormat="1"/>
    <row r="96" s="57" customFormat="1"/>
    <row r="97" s="57" customFormat="1"/>
    <row r="98" s="57" customFormat="1"/>
    <row r="99" s="57" customFormat="1"/>
    <row r="100" s="57" customFormat="1"/>
    <row r="101" s="57" customFormat="1"/>
    <row r="102" s="57" customFormat="1"/>
    <row r="103" s="57" customFormat="1"/>
    <row r="104" s="57" customFormat="1"/>
    <row r="105" s="57" customFormat="1"/>
    <row r="106" s="57" customFormat="1"/>
    <row r="107" s="57" customFormat="1"/>
    <row r="108" s="57" customFormat="1"/>
    <row r="109" s="57" customFormat="1"/>
    <row r="110" s="57" customFormat="1"/>
    <row r="111" s="57" customFormat="1"/>
    <row r="112" s="57" customFormat="1"/>
    <row r="113" s="57" customFormat="1"/>
    <row r="114" s="57" customFormat="1"/>
    <row r="115" s="57" customFormat="1"/>
    <row r="116" s="57" customFormat="1"/>
    <row r="117" s="57" customFormat="1"/>
    <row r="118" s="57" customFormat="1"/>
    <row r="119" s="57" customFormat="1"/>
    <row r="120" s="57" customFormat="1"/>
    <row r="121" s="57" customFormat="1"/>
    <row r="122" s="57" customFormat="1"/>
    <row r="123" s="57" customFormat="1"/>
    <row r="124" s="57" customFormat="1"/>
    <row r="125" s="57" customFormat="1"/>
    <row r="126" s="57" customFormat="1"/>
    <row r="127" s="57" customFormat="1"/>
    <row r="128" s="57" customFormat="1"/>
    <row r="129" s="57" customFormat="1"/>
    <row r="130" s="57" customFormat="1"/>
    <row r="131" s="57" customFormat="1"/>
    <row r="132" s="57" customFormat="1"/>
    <row r="133" s="57" customFormat="1"/>
    <row r="134" s="57" customFormat="1"/>
    <row r="135" s="57" customFormat="1"/>
    <row r="136" s="57" customFormat="1"/>
    <row r="137" s="57" customFormat="1"/>
    <row r="138" s="57" customFormat="1"/>
    <row r="139" s="57" customFormat="1"/>
    <row r="140" s="57" customFormat="1"/>
    <row r="141" s="57" customFormat="1"/>
    <row r="142" s="57" customFormat="1"/>
    <row r="143" s="57" customFormat="1"/>
    <row r="144" s="57" customFormat="1"/>
    <row r="145" s="57" customFormat="1"/>
    <row r="146" s="57" customFormat="1"/>
    <row r="147" s="57" customFormat="1"/>
    <row r="148" s="57" customFormat="1"/>
    <row r="149" s="57" customFormat="1"/>
    <row r="150" s="57" customFormat="1"/>
    <row r="151" s="57" customFormat="1"/>
    <row r="152" s="57" customFormat="1"/>
    <row r="153" s="57" customFormat="1"/>
    <row r="154" s="57" customFormat="1"/>
    <row r="155" s="57" customFormat="1"/>
    <row r="156" s="57" customFormat="1"/>
    <row r="157" s="57" customFormat="1"/>
    <row r="158" s="57" customFormat="1"/>
    <row r="159" s="57" customFormat="1"/>
    <row r="160" s="57" customFormat="1"/>
    <row r="161" s="57" customFormat="1"/>
    <row r="162" s="57" customFormat="1"/>
    <row r="163" s="57" customFormat="1"/>
    <row r="164" s="57" customFormat="1"/>
    <row r="165" s="57" customFormat="1"/>
    <row r="166" s="57" customFormat="1"/>
    <row r="167" s="57" customFormat="1"/>
    <row r="168" s="57" customFormat="1"/>
    <row r="169" s="57" customFormat="1"/>
    <row r="170" s="57" customFormat="1"/>
    <row r="171" s="57" customFormat="1"/>
    <row r="172" s="57" customFormat="1"/>
    <row r="173" s="57" customFormat="1"/>
    <row r="174" s="57" customFormat="1"/>
    <row r="175" s="57" customFormat="1"/>
    <row r="176" s="57" customFormat="1"/>
    <row r="177" s="57" customFormat="1"/>
    <row r="178" s="57" customFormat="1"/>
    <row r="179" s="57" customFormat="1"/>
    <row r="180" s="57" customFormat="1"/>
    <row r="181" s="57" customFormat="1"/>
    <row r="182" s="57" customFormat="1"/>
    <row r="183" s="57" customFormat="1"/>
    <row r="184" s="57" customFormat="1"/>
    <row r="185" s="57" customFormat="1"/>
    <row r="186" s="57" customFormat="1"/>
    <row r="187" s="57" customFormat="1"/>
    <row r="188" s="57" customFormat="1"/>
    <row r="189" s="57" customFormat="1"/>
    <row r="190" s="57" customFormat="1"/>
    <row r="191" s="57" customFormat="1"/>
    <row r="192" s="57" customFormat="1"/>
    <row r="193" s="57" customFormat="1"/>
    <row r="194" s="57" customFormat="1"/>
    <row r="195" s="57" customFormat="1"/>
    <row r="196" s="57" customFormat="1"/>
    <row r="197" s="57" customFormat="1"/>
    <row r="198" s="57" customFormat="1"/>
    <row r="199" s="57" customFormat="1"/>
    <row r="200" s="57" customFormat="1"/>
    <row r="201" s="57" customFormat="1"/>
    <row r="202" s="57" customFormat="1"/>
    <row r="203" s="57" customFormat="1"/>
    <row r="204" s="57" customFormat="1"/>
    <row r="205" s="57" customFormat="1"/>
    <row r="206" s="57" customFormat="1"/>
    <row r="207" s="57" customFormat="1"/>
    <row r="208" s="57" customFormat="1"/>
    <row r="209" s="57" customFormat="1"/>
    <row r="210" s="57" customFormat="1"/>
    <row r="211" s="57" customFormat="1"/>
    <row r="212" s="57" customFormat="1"/>
    <row r="213" s="57" customFormat="1"/>
    <row r="214" s="57" customFormat="1"/>
    <row r="215" s="57" customFormat="1"/>
    <row r="216" s="57" customFormat="1"/>
    <row r="217" s="57" customFormat="1"/>
    <row r="218" s="57" customFormat="1"/>
    <row r="219" s="57" customFormat="1"/>
    <row r="220" s="57" customFormat="1"/>
    <row r="221" s="57" customFormat="1"/>
    <row r="222" s="57" customFormat="1"/>
    <row r="223" s="57" customFormat="1"/>
    <row r="224" s="57" customFormat="1"/>
    <row r="225" s="57" customFormat="1"/>
    <row r="226" s="57" customFormat="1"/>
    <row r="227" s="57" customFormat="1"/>
    <row r="228" s="57" customFormat="1"/>
    <row r="229" s="57" customFormat="1"/>
    <row r="230" s="57" customFormat="1"/>
    <row r="231" s="57" customFormat="1"/>
    <row r="232" s="57" customFormat="1"/>
    <row r="233" s="57" customFormat="1"/>
    <row r="234" s="57" customFormat="1"/>
    <row r="235" s="57" customFormat="1"/>
    <row r="236" s="57" customFormat="1"/>
    <row r="237" s="57" customFormat="1"/>
    <row r="238" s="57" customFormat="1"/>
    <row r="239" s="57" customFormat="1"/>
    <row r="240" s="57" customFormat="1"/>
    <row r="241" s="57" customFormat="1"/>
    <row r="242" s="57" customFormat="1"/>
    <row r="243" s="57" customFormat="1"/>
    <row r="244" s="57" customFormat="1"/>
    <row r="245" s="57" customFormat="1"/>
    <row r="246" s="57" customFormat="1"/>
    <row r="247" s="57" customFormat="1"/>
    <row r="248" s="57" customFormat="1"/>
    <row r="249" s="57" customFormat="1"/>
    <row r="250" s="57" customFormat="1"/>
    <row r="251" s="57" customFormat="1"/>
    <row r="252" s="57" customFormat="1"/>
    <row r="253" s="57" customFormat="1"/>
    <row r="254" s="57" customFormat="1"/>
    <row r="255" s="57" customFormat="1"/>
    <row r="256" s="57" customFormat="1"/>
    <row r="257" s="57" customFormat="1"/>
    <row r="258" s="57" customFormat="1"/>
    <row r="259" s="57" customFormat="1"/>
    <row r="260" s="57" customFormat="1"/>
    <row r="261" s="57" customFormat="1"/>
    <row r="262" s="57" customFormat="1"/>
    <row r="263" s="57" customFormat="1"/>
    <row r="264" s="57" customFormat="1"/>
    <row r="265" s="57" customFormat="1"/>
    <row r="266" s="57" customFormat="1"/>
    <row r="267" s="57" customFormat="1"/>
    <row r="268" s="57" customFormat="1"/>
    <row r="269" s="57" customFormat="1"/>
    <row r="270" s="57" customFormat="1"/>
    <row r="271" s="57" customFormat="1"/>
    <row r="272" s="57" customFormat="1"/>
    <row r="273" s="57" customFormat="1"/>
    <row r="274" s="57" customFormat="1"/>
    <row r="275" s="57" customFormat="1"/>
    <row r="276" s="57" customFormat="1"/>
    <row r="277" s="57" customFormat="1"/>
    <row r="278" s="57" customFormat="1"/>
    <row r="279" s="57" customFormat="1"/>
    <row r="280" s="57" customFormat="1"/>
    <row r="281" s="57" customFormat="1"/>
    <row r="282" s="57" customFormat="1"/>
    <row r="283" s="57" customFormat="1"/>
    <row r="284" s="57" customFormat="1"/>
    <row r="285" s="57" customFormat="1"/>
    <row r="286" s="57" customFormat="1"/>
    <row r="287" s="57" customFormat="1"/>
    <row r="288" s="57" customFormat="1"/>
    <row r="289" s="57" customFormat="1"/>
    <row r="290" s="57" customFormat="1"/>
    <row r="291" s="57" customFormat="1"/>
    <row r="292" s="57" customFormat="1"/>
    <row r="293" s="57" customFormat="1"/>
    <row r="294" s="57" customFormat="1"/>
    <row r="295" s="57" customFormat="1"/>
    <row r="296" s="57" customFormat="1"/>
  </sheetData>
  <sheetProtection insertHyperlinks="0"/>
  <mergeCells count="7">
    <mergeCell ref="N8:S8"/>
    <mergeCell ref="C2:D2"/>
    <mergeCell ref="C3:D3"/>
    <mergeCell ref="C4:D4"/>
    <mergeCell ref="B8:B9"/>
    <mergeCell ref="C8:E8"/>
    <mergeCell ref="G8:L8"/>
  </mergeCells>
  <conditionalFormatting sqref="C20">
    <cfRule type="cellIs" dxfId="47" priority="1" operator="equal">
      <formula>"Commentary Required"</formula>
    </cfRule>
    <cfRule type="cellIs" dxfId="46" priority="2" operator="equal">
      <formula>"OK"</formula>
    </cfRule>
    <cfRule type="cellIs" dxfId="45" priority="3" operator="equal">
      <formula>"Error"</formula>
    </cfRule>
  </conditionalFormatting>
  <dataValidations count="1">
    <dataValidation type="decimal" allowBlank="1" showInputMessage="1" showErrorMessage="1" errorTitle="Error" error="Please enter a number of +/- 11 digits" sqref="N11:S16 G11:J16 L11:L16" xr:uid="{F4A264D6-0BBC-4CB3-8B64-A2F7FC784047}">
      <formula1>-99999999999</formula1>
      <formula2>99999999999</formula2>
    </dataValidation>
  </dataValidations>
  <pageMargins left="0.7" right="0.7" top="0.75" bottom="0.75" header="0.3" footer="0.3"/>
  <pageSetup paperSize="8" scale="6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476B1-E0C5-4A44-8174-C82916583879}">
  <sheetPr codeName="Sheet3">
    <tabColor theme="4" tint="0.59999389629810485"/>
    <pageSetUpPr fitToPage="1"/>
  </sheetPr>
  <dimension ref="A1"/>
  <sheetViews>
    <sheetView showGridLines="0" zoomScale="80" zoomScaleNormal="80" workbookViewId="0"/>
  </sheetViews>
  <sheetFormatPr defaultColWidth="9.42578125" defaultRowHeight="15"/>
  <cols>
    <col min="1" max="16384" width="9.42578125" style="27"/>
  </cols>
  <sheetData/>
  <sheetProtection insertHyperlinks="0"/>
  <pageMargins left="0.7" right="0.7" top="0.75" bottom="0.75" header="0.3" footer="0.3"/>
  <pageSetup paperSize="9" orientation="landscape"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FF009-218D-43C1-8505-D971C3635324}">
  <sheetPr codeName="Sheet28">
    <pageSetUpPr autoPageBreaks="0" fitToPage="1"/>
  </sheetPr>
  <dimension ref="A1:BP163"/>
  <sheetViews>
    <sheetView showGridLines="0" topLeftCell="B1" zoomScale="80" zoomScaleNormal="80" workbookViewId="0"/>
  </sheetViews>
  <sheetFormatPr defaultColWidth="9.42578125" defaultRowHeight="12.75"/>
  <cols>
    <col min="1" max="1" width="2.42578125" style="57" hidden="1" customWidth="1"/>
    <col min="2" max="2" width="39.42578125" style="57" customWidth="1"/>
    <col min="3" max="5" width="16.42578125" style="57" customWidth="1"/>
    <col min="6" max="6" width="3.42578125" style="57" customWidth="1"/>
    <col min="7" max="10" width="16.42578125" style="57" customWidth="1"/>
    <col min="11" max="11" width="17.42578125" style="57" customWidth="1"/>
    <col min="12" max="12" width="3.42578125" style="57" customWidth="1"/>
    <col min="13" max="16" width="16.42578125" style="57" customWidth="1"/>
    <col min="17" max="17" width="15.42578125" style="57" customWidth="1"/>
    <col min="18" max="18" width="2.42578125" style="57" customWidth="1"/>
    <col min="19" max="19" width="3.42578125" style="57" customWidth="1"/>
    <col min="20" max="20" width="15.42578125" style="57" customWidth="1"/>
    <col min="21" max="21" width="22.7109375" style="57" customWidth="1"/>
    <col min="22" max="22" width="3.42578125" style="57" customWidth="1"/>
    <col min="23" max="27" width="9.42578125" style="57"/>
    <col min="28" max="28" width="9.42578125" style="170" customWidth="1"/>
    <col min="29" max="29" width="9.42578125" style="170"/>
    <col min="30" max="16384" width="9.42578125" style="57"/>
  </cols>
  <sheetData>
    <row r="1" spans="1:29" ht="15" customHeight="1">
      <c r="B1" s="28" t="s">
        <v>763</v>
      </c>
      <c r="C1" s="28"/>
      <c r="D1" s="28"/>
      <c r="E1" s="28"/>
      <c r="F1" s="28"/>
      <c r="G1" s="28"/>
      <c r="H1" s="28"/>
      <c r="I1" s="28"/>
      <c r="J1" s="28"/>
      <c r="K1" s="28"/>
      <c r="L1" s="28"/>
      <c r="M1" s="28"/>
      <c r="N1" s="28"/>
      <c r="O1" s="28"/>
      <c r="P1" s="28"/>
      <c r="Q1" s="28"/>
      <c r="R1" s="28"/>
      <c r="S1" s="28"/>
      <c r="T1" s="28"/>
      <c r="U1" s="28"/>
      <c r="V1" s="478"/>
    </row>
    <row r="2" spans="1:29" ht="15" customHeight="1">
      <c r="B2" s="424" t="s">
        <v>108</v>
      </c>
      <c r="C2" s="734" t="str">
        <f>'Cover Page'!F15</f>
        <v>&lt;&lt;Enter by Insurer&gt;&gt;</v>
      </c>
      <c r="D2" s="735"/>
      <c r="L2" s="479"/>
      <c r="M2" s="479"/>
      <c r="N2" s="479"/>
      <c r="O2" s="479"/>
      <c r="P2" s="479"/>
      <c r="Q2" s="479"/>
      <c r="R2" s="479"/>
      <c r="S2" s="479"/>
    </row>
    <row r="3" spans="1:29" ht="15" customHeight="1">
      <c r="B3" s="424" t="s">
        <v>109</v>
      </c>
      <c r="C3" s="736" t="str">
        <f>TEXT(IF('Cover Page'!P13="","",'Cover Page'!P13), "dd mmm yyyy")</f>
        <v/>
      </c>
      <c r="D3" s="737"/>
      <c r="L3" s="479"/>
      <c r="M3" s="479"/>
      <c r="N3" s="479"/>
      <c r="O3" s="479"/>
      <c r="P3" s="479"/>
      <c r="Q3" s="479"/>
      <c r="R3" s="479"/>
      <c r="S3" s="479"/>
    </row>
    <row r="4" spans="1:29" ht="15" customHeight="1">
      <c r="B4" s="424" t="s">
        <v>110</v>
      </c>
      <c r="C4" s="738"/>
      <c r="D4" s="739"/>
      <c r="L4" s="155"/>
      <c r="M4" s="155"/>
      <c r="N4" s="155"/>
      <c r="O4" s="155"/>
      <c r="P4" s="155"/>
      <c r="Q4" s="155"/>
      <c r="R4" s="155"/>
      <c r="S4" s="155"/>
    </row>
    <row r="5" spans="1:29" ht="15" customHeight="1"/>
    <row r="6" spans="1:29">
      <c r="B6" s="155" t="s">
        <v>111</v>
      </c>
    </row>
    <row r="7" spans="1:29" ht="22.5" customHeight="1">
      <c r="B7" s="456" t="s">
        <v>115</v>
      </c>
      <c r="C7" s="456" t="s">
        <v>116</v>
      </c>
      <c r="D7" s="456" t="s">
        <v>117</v>
      </c>
      <c r="E7" s="456" t="s">
        <v>118</v>
      </c>
      <c r="G7" s="256" t="s">
        <v>119</v>
      </c>
      <c r="H7" s="256" t="s">
        <v>120</v>
      </c>
      <c r="I7" s="256" t="s">
        <v>121</v>
      </c>
      <c r="J7" s="256" t="s">
        <v>122</v>
      </c>
      <c r="K7" s="256" t="s">
        <v>123</v>
      </c>
      <c r="L7" s="457"/>
      <c r="M7" s="256" t="s">
        <v>124</v>
      </c>
      <c r="N7" s="256" t="s">
        <v>125</v>
      </c>
      <c r="O7" s="256" t="s">
        <v>126</v>
      </c>
      <c r="P7" s="256" t="s">
        <v>127</v>
      </c>
      <c r="Q7" s="256" t="s">
        <v>128</v>
      </c>
      <c r="R7" s="458"/>
      <c r="S7" s="458"/>
      <c r="T7" s="256" t="s">
        <v>704</v>
      </c>
      <c r="U7" s="256" t="s">
        <v>705</v>
      </c>
    </row>
    <row r="8" spans="1:29" ht="24.75" customHeight="1">
      <c r="A8" s="30"/>
      <c r="B8" s="730" t="s">
        <v>764</v>
      </c>
      <c r="C8" s="703" t="s">
        <v>707</v>
      </c>
      <c r="D8" s="704"/>
      <c r="E8" s="704"/>
      <c r="F8" s="459"/>
      <c r="G8" s="732" t="s">
        <v>708</v>
      </c>
      <c r="H8" s="704"/>
      <c r="I8" s="704"/>
      <c r="J8" s="704"/>
      <c r="K8" s="704"/>
      <c r="L8" s="461"/>
      <c r="M8" s="732" t="s">
        <v>709</v>
      </c>
      <c r="N8" s="704"/>
      <c r="O8" s="704"/>
      <c r="P8" s="704"/>
      <c r="Q8" s="704"/>
      <c r="R8" s="462"/>
      <c r="S8" s="480"/>
      <c r="T8" s="740" t="s">
        <v>765</v>
      </c>
      <c r="U8" s="741"/>
    </row>
    <row r="9" spans="1:29" ht="100.15" customHeight="1">
      <c r="B9" s="731"/>
      <c r="C9" s="412" t="s">
        <v>766</v>
      </c>
      <c r="D9" s="412" t="s">
        <v>712</v>
      </c>
      <c r="E9" s="412" t="s">
        <v>713</v>
      </c>
      <c r="F9" s="459"/>
      <c r="G9" s="460" t="s">
        <v>714</v>
      </c>
      <c r="H9" s="460" t="s">
        <v>715</v>
      </c>
      <c r="I9" s="460" t="s">
        <v>716</v>
      </c>
      <c r="J9" s="460" t="s">
        <v>717</v>
      </c>
      <c r="K9" s="460" t="s">
        <v>718</v>
      </c>
      <c r="L9" s="461"/>
      <c r="M9" s="460" t="s">
        <v>719</v>
      </c>
      <c r="N9" s="460" t="s">
        <v>720</v>
      </c>
      <c r="O9" s="460" t="s">
        <v>721</v>
      </c>
      <c r="P9" s="460" t="s">
        <v>717</v>
      </c>
      <c r="Q9" s="460" t="s">
        <v>718</v>
      </c>
      <c r="R9" s="462"/>
      <c r="S9" s="461"/>
      <c r="T9" s="481" t="s">
        <v>722</v>
      </c>
      <c r="U9" s="481" t="s">
        <v>105</v>
      </c>
      <c r="Y9" s="463"/>
      <c r="Z9" s="463"/>
    </row>
    <row r="10" spans="1:29" ht="15" customHeight="1">
      <c r="B10" s="482" t="s">
        <v>767</v>
      </c>
      <c r="C10" s="171">
        <f>SUM(C11,C28)</f>
        <v>0</v>
      </c>
      <c r="D10" s="171">
        <f>SUM(D11,D28)</f>
        <v>0</v>
      </c>
      <c r="E10" s="171">
        <f>SUM(E11,E28)</f>
        <v>0</v>
      </c>
      <c r="F10" s="483"/>
      <c r="G10" s="172">
        <f>SUM(G11,G28)</f>
        <v>0</v>
      </c>
      <c r="H10" s="172">
        <f>SUM(H11,H28)</f>
        <v>0</v>
      </c>
      <c r="I10" s="172">
        <f>SUM(I11,I28)</f>
        <v>0</v>
      </c>
      <c r="J10" s="172">
        <f>SUM(J11,J28)</f>
        <v>0</v>
      </c>
      <c r="K10" s="172">
        <f>SUM(K11,K28)</f>
        <v>0</v>
      </c>
      <c r="L10" s="484"/>
      <c r="M10" s="172">
        <f>SUM(M11,M28)</f>
        <v>0</v>
      </c>
      <c r="N10" s="172">
        <f>SUM(N11,N28)</f>
        <v>0</v>
      </c>
      <c r="O10" s="172">
        <f>SUM(O11,O28)</f>
        <v>0</v>
      </c>
      <c r="P10" s="172">
        <f>SUM(P11,P28)</f>
        <v>0</v>
      </c>
      <c r="Q10" s="172">
        <f>SUM(Q11,Q28)</f>
        <v>0</v>
      </c>
      <c r="R10" s="485"/>
      <c r="S10" s="486"/>
      <c r="T10" s="173"/>
      <c r="U10" s="174"/>
      <c r="AC10" s="170" t="s">
        <v>768</v>
      </c>
    </row>
    <row r="11" spans="1:29" ht="15" customHeight="1">
      <c r="B11" s="487" t="s">
        <v>769</v>
      </c>
      <c r="C11" s="171">
        <f>+SUM(C12:C18,C21,C24)</f>
        <v>0</v>
      </c>
      <c r="D11" s="171">
        <f>+SUM(D12:D18,D21,D24)</f>
        <v>0</v>
      </c>
      <c r="E11" s="171">
        <f>+SUM(E12:E18,E21,E24)</f>
        <v>0</v>
      </c>
      <c r="F11" s="483"/>
      <c r="G11" s="172">
        <f>+SUM(G12:G18,G21,G24)</f>
        <v>0</v>
      </c>
      <c r="H11" s="172">
        <f>+SUM(H12:H18,H21,H24)</f>
        <v>0</v>
      </c>
      <c r="I11" s="172">
        <f>+SUM(I12:I18,I21,I24)</f>
        <v>0</v>
      </c>
      <c r="J11" s="172">
        <f>+SUM(J12:J18,J21,J24)</f>
        <v>0</v>
      </c>
      <c r="K11" s="172">
        <f>+SUM(K12:K18,K21,K24)</f>
        <v>0</v>
      </c>
      <c r="L11" s="175"/>
      <c r="M11" s="172">
        <f>+SUM(M12:M18,M21,M24)</f>
        <v>0</v>
      </c>
      <c r="N11" s="172">
        <f>+SUM(N12:N18,N21,N24)</f>
        <v>0</v>
      </c>
      <c r="O11" s="172">
        <f>+SUM(O12:O18,O21,O24)</f>
        <v>0</v>
      </c>
      <c r="P11" s="172">
        <f>+SUM(P12:P18,P21,P24)</f>
        <v>0</v>
      </c>
      <c r="Q11" s="172">
        <f>+SUM(Q12:Q18,Q21,Q24)</f>
        <v>0</v>
      </c>
      <c r="R11" s="157"/>
      <c r="S11" s="157"/>
      <c r="T11" s="173"/>
      <c r="U11" s="174"/>
      <c r="AB11" s="170" t="s">
        <v>768</v>
      </c>
      <c r="AC11" s="170" t="s">
        <v>768</v>
      </c>
    </row>
    <row r="12" spans="1:29" ht="15" customHeight="1">
      <c r="B12" s="464" t="s">
        <v>770</v>
      </c>
      <c r="C12" s="172">
        <f t="shared" ref="C12:C17" si="0">SUM(G12:K12)</f>
        <v>0</v>
      </c>
      <c r="D12" s="172">
        <f t="shared" ref="D12:D17" si="1">C12-E12</f>
        <v>0</v>
      </c>
      <c r="E12" s="172">
        <f t="shared" ref="E12:E17" si="2">SUM(M12:Q12)</f>
        <v>0</v>
      </c>
      <c r="F12" s="483"/>
      <c r="G12" s="176"/>
      <c r="H12" s="176"/>
      <c r="I12" s="172">
        <f t="shared" ref="I12:J17" si="3">O12</f>
        <v>0</v>
      </c>
      <c r="J12" s="172">
        <f t="shared" si="3"/>
        <v>0</v>
      </c>
      <c r="K12" s="176"/>
      <c r="L12" s="483"/>
      <c r="M12" s="176"/>
      <c r="N12" s="176"/>
      <c r="O12" s="176"/>
      <c r="P12" s="176"/>
      <c r="Q12" s="176"/>
      <c r="R12" s="466"/>
      <c r="S12" s="466"/>
      <c r="T12" s="177" t="str">
        <f t="shared" ref="T12:T17" si="4">IF(AND(D12&gt;=0,G12-M12&gt;=0,H12-N12&gt;=0),"OK","Please explain =&gt;")</f>
        <v>OK</v>
      </c>
      <c r="U12" s="100"/>
      <c r="AB12" s="170" t="s">
        <v>771</v>
      </c>
      <c r="AC12" s="170" t="s">
        <v>772</v>
      </c>
    </row>
    <row r="13" spans="1:29" ht="15" customHeight="1">
      <c r="B13" s="464" t="s">
        <v>773</v>
      </c>
      <c r="C13" s="172">
        <f t="shared" si="0"/>
        <v>0</v>
      </c>
      <c r="D13" s="172">
        <f t="shared" si="1"/>
        <v>0</v>
      </c>
      <c r="E13" s="172">
        <f t="shared" si="2"/>
        <v>0</v>
      </c>
      <c r="F13" s="483"/>
      <c r="G13" s="176"/>
      <c r="H13" s="176"/>
      <c r="I13" s="172">
        <f t="shared" si="3"/>
        <v>0</v>
      </c>
      <c r="J13" s="172">
        <f t="shared" si="3"/>
        <v>0</v>
      </c>
      <c r="K13" s="176"/>
      <c r="L13" s="178"/>
      <c r="M13" s="176"/>
      <c r="N13" s="176"/>
      <c r="O13" s="176"/>
      <c r="P13" s="176"/>
      <c r="Q13" s="176"/>
      <c r="R13" s="162"/>
      <c r="S13" s="162"/>
      <c r="T13" s="177" t="str">
        <f t="shared" si="4"/>
        <v>OK</v>
      </c>
      <c r="U13" s="100"/>
      <c r="AB13" s="170" t="s">
        <v>774</v>
      </c>
      <c r="AC13" s="170" t="s">
        <v>775</v>
      </c>
    </row>
    <row r="14" spans="1:29" ht="15" customHeight="1">
      <c r="B14" s="464" t="s">
        <v>776</v>
      </c>
      <c r="C14" s="172">
        <f t="shared" si="0"/>
        <v>0</v>
      </c>
      <c r="D14" s="172">
        <f t="shared" si="1"/>
        <v>0</v>
      </c>
      <c r="E14" s="172">
        <f t="shared" si="2"/>
        <v>0</v>
      </c>
      <c r="F14" s="483"/>
      <c r="G14" s="176"/>
      <c r="H14" s="176"/>
      <c r="I14" s="172">
        <f t="shared" si="3"/>
        <v>0</v>
      </c>
      <c r="J14" s="172">
        <f t="shared" si="3"/>
        <v>0</v>
      </c>
      <c r="K14" s="176"/>
      <c r="L14" s="175"/>
      <c r="M14" s="176"/>
      <c r="N14" s="176"/>
      <c r="O14" s="176"/>
      <c r="P14" s="176"/>
      <c r="Q14" s="176"/>
      <c r="R14" s="162"/>
      <c r="S14" s="162"/>
      <c r="T14" s="177" t="str">
        <f t="shared" si="4"/>
        <v>OK</v>
      </c>
      <c r="U14" s="100"/>
      <c r="AB14" s="170" t="s">
        <v>777</v>
      </c>
      <c r="AC14" s="170" t="s">
        <v>778</v>
      </c>
    </row>
    <row r="15" spans="1:29" ht="15" customHeight="1">
      <c r="B15" s="464" t="s">
        <v>779</v>
      </c>
      <c r="C15" s="172">
        <f t="shared" si="0"/>
        <v>0</v>
      </c>
      <c r="D15" s="172">
        <f t="shared" si="1"/>
        <v>0</v>
      </c>
      <c r="E15" s="172">
        <f t="shared" si="2"/>
        <v>0</v>
      </c>
      <c r="F15" s="483"/>
      <c r="G15" s="176"/>
      <c r="H15" s="176"/>
      <c r="I15" s="172">
        <f t="shared" si="3"/>
        <v>0</v>
      </c>
      <c r="J15" s="172">
        <f t="shared" si="3"/>
        <v>0</v>
      </c>
      <c r="K15" s="176"/>
      <c r="L15" s="178"/>
      <c r="M15" s="176"/>
      <c r="N15" s="176"/>
      <c r="O15" s="176"/>
      <c r="P15" s="176"/>
      <c r="Q15" s="176"/>
      <c r="R15" s="162"/>
      <c r="S15" s="162"/>
      <c r="T15" s="177" t="str">
        <f t="shared" si="4"/>
        <v>OK</v>
      </c>
      <c r="U15" s="100"/>
      <c r="X15" s="30"/>
      <c r="AB15" s="488" t="s">
        <v>780</v>
      </c>
      <c r="AC15" s="488" t="s">
        <v>781</v>
      </c>
    </row>
    <row r="16" spans="1:29" ht="15" customHeight="1">
      <c r="B16" s="464" t="s">
        <v>782</v>
      </c>
      <c r="C16" s="172">
        <f t="shared" si="0"/>
        <v>0</v>
      </c>
      <c r="D16" s="172">
        <f t="shared" si="1"/>
        <v>0</v>
      </c>
      <c r="E16" s="172">
        <f t="shared" si="2"/>
        <v>0</v>
      </c>
      <c r="F16" s="483"/>
      <c r="G16" s="176"/>
      <c r="H16" s="176"/>
      <c r="I16" s="172">
        <f t="shared" si="3"/>
        <v>0</v>
      </c>
      <c r="J16" s="172">
        <f t="shared" si="3"/>
        <v>0</v>
      </c>
      <c r="K16" s="176"/>
      <c r="L16" s="178"/>
      <c r="M16" s="176"/>
      <c r="N16" s="176"/>
      <c r="O16" s="176"/>
      <c r="P16" s="176"/>
      <c r="Q16" s="176"/>
      <c r="R16" s="162"/>
      <c r="S16" s="162"/>
      <c r="T16" s="177" t="str">
        <f t="shared" si="4"/>
        <v>OK</v>
      </c>
      <c r="U16" s="100"/>
      <c r="X16" s="30"/>
      <c r="AB16" s="488" t="s">
        <v>783</v>
      </c>
      <c r="AC16" s="488" t="s">
        <v>784</v>
      </c>
    </row>
    <row r="17" spans="2:29" ht="15" customHeight="1">
      <c r="B17" s="464" t="s">
        <v>785</v>
      </c>
      <c r="C17" s="172">
        <f t="shared" si="0"/>
        <v>0</v>
      </c>
      <c r="D17" s="172">
        <f t="shared" si="1"/>
        <v>0</v>
      </c>
      <c r="E17" s="172">
        <f t="shared" si="2"/>
        <v>0</v>
      </c>
      <c r="F17" s="483"/>
      <c r="G17" s="176"/>
      <c r="H17" s="176"/>
      <c r="I17" s="172">
        <f t="shared" si="3"/>
        <v>0</v>
      </c>
      <c r="J17" s="172">
        <f t="shared" si="3"/>
        <v>0</v>
      </c>
      <c r="K17" s="176"/>
      <c r="L17" s="178"/>
      <c r="M17" s="176"/>
      <c r="N17" s="176"/>
      <c r="O17" s="176"/>
      <c r="P17" s="176"/>
      <c r="Q17" s="176"/>
      <c r="R17" s="162"/>
      <c r="S17" s="162"/>
      <c r="T17" s="177" t="str">
        <f t="shared" si="4"/>
        <v>OK</v>
      </c>
      <c r="U17" s="100"/>
      <c r="X17" s="30"/>
      <c r="AB17" s="488" t="s">
        <v>786</v>
      </c>
      <c r="AC17" s="488" t="s">
        <v>787</v>
      </c>
    </row>
    <row r="18" spans="2:29" ht="15" customHeight="1">
      <c r="B18" s="489" t="s">
        <v>788</v>
      </c>
      <c r="C18" s="172">
        <f>+C19+C20</f>
        <v>0</v>
      </c>
      <c r="D18" s="172">
        <f>+D19+D20</f>
        <v>0</v>
      </c>
      <c r="E18" s="172">
        <f>+E19+E20</f>
        <v>0</v>
      </c>
      <c r="F18" s="483"/>
      <c r="G18" s="172">
        <f>+G19+G20</f>
        <v>0</v>
      </c>
      <c r="H18" s="172">
        <f>+H19+H20</f>
        <v>0</v>
      </c>
      <c r="I18" s="172">
        <f>+I19+I20</f>
        <v>0</v>
      </c>
      <c r="J18" s="172">
        <f>+J19+J20</f>
        <v>0</v>
      </c>
      <c r="K18" s="172">
        <f>+K19+K20</f>
        <v>0</v>
      </c>
      <c r="L18" s="178"/>
      <c r="M18" s="172">
        <f>+M19+M20</f>
        <v>0</v>
      </c>
      <c r="N18" s="172">
        <f>+N19+N20</f>
        <v>0</v>
      </c>
      <c r="O18" s="172">
        <f>+O19+O20</f>
        <v>0</v>
      </c>
      <c r="P18" s="172">
        <f>+P19+P20</f>
        <v>0</v>
      </c>
      <c r="Q18" s="172">
        <f>+Q19+Q20</f>
        <v>0</v>
      </c>
      <c r="R18" s="162"/>
      <c r="S18" s="162"/>
      <c r="T18" s="173"/>
      <c r="U18" s="174"/>
      <c r="X18" s="30"/>
      <c r="AB18" s="488" t="s">
        <v>789</v>
      </c>
      <c r="AC18" s="488" t="s">
        <v>768</v>
      </c>
    </row>
    <row r="19" spans="2:29" ht="15" customHeight="1">
      <c r="B19" s="490" t="s">
        <v>790</v>
      </c>
      <c r="C19" s="179">
        <f>SUM(G19:K19)</f>
        <v>0</v>
      </c>
      <c r="D19" s="179">
        <f>C19-E19</f>
        <v>0</v>
      </c>
      <c r="E19" s="179">
        <f>SUM(M19:Q19)</f>
        <v>0</v>
      </c>
      <c r="F19" s="483"/>
      <c r="G19" s="176"/>
      <c r="H19" s="176"/>
      <c r="I19" s="172">
        <f>O19</f>
        <v>0</v>
      </c>
      <c r="J19" s="172">
        <f>P19</f>
        <v>0</v>
      </c>
      <c r="K19" s="176"/>
      <c r="L19" s="175"/>
      <c r="M19" s="176"/>
      <c r="N19" s="176"/>
      <c r="O19" s="176"/>
      <c r="P19" s="176"/>
      <c r="Q19" s="176"/>
      <c r="R19" s="163"/>
      <c r="S19" s="163"/>
      <c r="T19" s="177" t="str">
        <f>IF(AND(D19&gt;=0,G19-M19&gt;=0,H19-N19&gt;=0),"OK","Please explain =&gt;")</f>
        <v>OK</v>
      </c>
      <c r="U19" s="100"/>
      <c r="X19" s="30"/>
      <c r="AB19" s="488" t="s">
        <v>791</v>
      </c>
      <c r="AC19" s="488" t="s">
        <v>792</v>
      </c>
    </row>
    <row r="20" spans="2:29" ht="15" customHeight="1">
      <c r="B20" s="490" t="s">
        <v>793</v>
      </c>
      <c r="C20" s="179">
        <f>SUM(G20:K20)</f>
        <v>0</v>
      </c>
      <c r="D20" s="179">
        <f>C20-E20</f>
        <v>0</v>
      </c>
      <c r="E20" s="179">
        <f>SUM(M20:Q20)</f>
        <v>0</v>
      </c>
      <c r="F20" s="483"/>
      <c r="G20" s="176"/>
      <c r="H20" s="176"/>
      <c r="I20" s="172">
        <f>O20</f>
        <v>0</v>
      </c>
      <c r="J20" s="172">
        <f>P20</f>
        <v>0</v>
      </c>
      <c r="K20" s="176"/>
      <c r="L20" s="178"/>
      <c r="M20" s="176"/>
      <c r="N20" s="176"/>
      <c r="O20" s="176"/>
      <c r="P20" s="176"/>
      <c r="Q20" s="176"/>
      <c r="R20" s="162"/>
      <c r="S20" s="162"/>
      <c r="T20" s="177" t="str">
        <f>IF(AND(D20&gt;=0,G20-M20&gt;=0,H20-N20&gt;=0),"OK","Please explain =&gt;")</f>
        <v>OK</v>
      </c>
      <c r="U20" s="100"/>
      <c r="X20" s="30"/>
      <c r="AB20" s="488" t="s">
        <v>794</v>
      </c>
      <c r="AC20" s="488" t="s">
        <v>795</v>
      </c>
    </row>
    <row r="21" spans="2:29" ht="15" customHeight="1">
      <c r="B21" s="489" t="s">
        <v>796</v>
      </c>
      <c r="C21" s="172">
        <f>+C22+C23</f>
        <v>0</v>
      </c>
      <c r="D21" s="172">
        <f>+D22+D23</f>
        <v>0</v>
      </c>
      <c r="E21" s="172">
        <f>+E22+E23</f>
        <v>0</v>
      </c>
      <c r="F21" s="483"/>
      <c r="G21" s="172">
        <f>+G22+G23</f>
        <v>0</v>
      </c>
      <c r="H21" s="172">
        <f>+H22+H23</f>
        <v>0</v>
      </c>
      <c r="I21" s="172">
        <f>+I22+I23</f>
        <v>0</v>
      </c>
      <c r="J21" s="172">
        <f>+J22+J23</f>
        <v>0</v>
      </c>
      <c r="K21" s="172">
        <f>+K22+K23</f>
        <v>0</v>
      </c>
      <c r="L21" s="178"/>
      <c r="M21" s="172">
        <f>+M22+M23</f>
        <v>0</v>
      </c>
      <c r="N21" s="172">
        <f>+N22+N23</f>
        <v>0</v>
      </c>
      <c r="O21" s="172">
        <f>+O22+O23</f>
        <v>0</v>
      </c>
      <c r="P21" s="172">
        <f>+P22+P23</f>
        <v>0</v>
      </c>
      <c r="Q21" s="172">
        <f>+Q22+Q23</f>
        <v>0</v>
      </c>
      <c r="R21" s="162"/>
      <c r="S21" s="162"/>
      <c r="T21" s="180"/>
      <c r="U21" s="181"/>
      <c r="X21" s="30"/>
      <c r="AB21" s="488" t="s">
        <v>789</v>
      </c>
      <c r="AC21" s="488" t="s">
        <v>797</v>
      </c>
    </row>
    <row r="22" spans="2:29" ht="15" customHeight="1">
      <c r="B22" s="490" t="s">
        <v>798</v>
      </c>
      <c r="C22" s="179">
        <f>SUM(G22:K22)</f>
        <v>0</v>
      </c>
      <c r="D22" s="179">
        <f>C22-E22</f>
        <v>0</v>
      </c>
      <c r="E22" s="179">
        <f>SUM(M22:Q22)</f>
        <v>0</v>
      </c>
      <c r="F22" s="483"/>
      <c r="G22" s="176"/>
      <c r="H22" s="176"/>
      <c r="I22" s="172">
        <f>O22</f>
        <v>0</v>
      </c>
      <c r="J22" s="172">
        <f>P22</f>
        <v>0</v>
      </c>
      <c r="K22" s="176"/>
      <c r="L22" s="175"/>
      <c r="M22" s="176"/>
      <c r="N22" s="176"/>
      <c r="O22" s="176"/>
      <c r="P22" s="176"/>
      <c r="Q22" s="176"/>
      <c r="R22" s="163"/>
      <c r="S22" s="163"/>
      <c r="T22" s="177" t="str">
        <f>IF(AND(D22&gt;=0,G22-M22&gt;=0,H22-N22&gt;=0),"OK","Please explain =&gt;")</f>
        <v>OK</v>
      </c>
      <c r="U22" s="100"/>
      <c r="X22" s="30"/>
      <c r="AB22" s="488" t="s">
        <v>799</v>
      </c>
      <c r="AC22" s="488" t="s">
        <v>800</v>
      </c>
    </row>
    <row r="23" spans="2:29" ht="15" customHeight="1">
      <c r="B23" s="490" t="s">
        <v>801</v>
      </c>
      <c r="C23" s="179">
        <f>SUM(G23:K23)</f>
        <v>0</v>
      </c>
      <c r="D23" s="179">
        <f>C23-E23</f>
        <v>0</v>
      </c>
      <c r="E23" s="179">
        <f>SUM(M23:Q23)</f>
        <v>0</v>
      </c>
      <c r="F23" s="483"/>
      <c r="G23" s="176"/>
      <c r="H23" s="176"/>
      <c r="I23" s="172">
        <f>O23</f>
        <v>0</v>
      </c>
      <c r="J23" s="172">
        <f>P23</f>
        <v>0</v>
      </c>
      <c r="K23" s="176"/>
      <c r="L23" s="178"/>
      <c r="M23" s="176"/>
      <c r="N23" s="176"/>
      <c r="O23" s="176"/>
      <c r="P23" s="176"/>
      <c r="Q23" s="176"/>
      <c r="R23" s="162"/>
      <c r="S23" s="162"/>
      <c r="T23" s="177" t="str">
        <f>IF(AND(D23&gt;=0,G23-M23&gt;=0,H23-N23&gt;=0),"OK","Please explain =&gt;")</f>
        <v>OK</v>
      </c>
      <c r="U23" s="100"/>
      <c r="X23" s="30"/>
      <c r="AB23" s="488" t="s">
        <v>802</v>
      </c>
      <c r="AC23" s="488" t="s">
        <v>803</v>
      </c>
    </row>
    <row r="24" spans="2:29" s="167" customFormat="1" ht="15" customHeight="1">
      <c r="B24" s="489" t="s">
        <v>804</v>
      </c>
      <c r="C24" s="172">
        <f>+C25+C26+C27</f>
        <v>0</v>
      </c>
      <c r="D24" s="172">
        <f>+D25+D26+D27</f>
        <v>0</v>
      </c>
      <c r="E24" s="172">
        <f>+E25+E26+E27</f>
        <v>0</v>
      </c>
      <c r="F24" s="491"/>
      <c r="G24" s="172">
        <f>+G25+G26+G27</f>
        <v>0</v>
      </c>
      <c r="H24" s="172">
        <f>+H25+H26+H27</f>
        <v>0</v>
      </c>
      <c r="I24" s="172">
        <f>+I25+I26+I27</f>
        <v>0</v>
      </c>
      <c r="J24" s="172">
        <f>+J25+J26+J27</f>
        <v>0</v>
      </c>
      <c r="K24" s="172">
        <f>+K25+K26+K27</f>
        <v>0</v>
      </c>
      <c r="L24" s="182"/>
      <c r="M24" s="172">
        <f>+M25+M26+M27</f>
        <v>0</v>
      </c>
      <c r="N24" s="172">
        <f>+N25+N26+N27</f>
        <v>0</v>
      </c>
      <c r="O24" s="172">
        <f>+O25+O26+O27</f>
        <v>0</v>
      </c>
      <c r="P24" s="172">
        <f>+P25+P26+P27</f>
        <v>0</v>
      </c>
      <c r="Q24" s="172">
        <f>+Q25+Q26+Q27</f>
        <v>0</v>
      </c>
      <c r="R24" s="183"/>
      <c r="S24" s="183"/>
      <c r="T24" s="180"/>
      <c r="U24" s="181"/>
      <c r="X24" s="30"/>
      <c r="Y24" s="57"/>
      <c r="Z24" s="57"/>
      <c r="AA24" s="57"/>
      <c r="AB24" s="488" t="s">
        <v>805</v>
      </c>
      <c r="AC24" s="488" t="s">
        <v>806</v>
      </c>
    </row>
    <row r="25" spans="2:29" s="167" customFormat="1" ht="15" customHeight="1">
      <c r="B25" s="490" t="s">
        <v>807</v>
      </c>
      <c r="C25" s="179">
        <f>SUM(G25:K25)</f>
        <v>0</v>
      </c>
      <c r="D25" s="179">
        <f>C25-E25</f>
        <v>0</v>
      </c>
      <c r="E25" s="179">
        <f>SUM(M25:Q25)</f>
        <v>0</v>
      </c>
      <c r="F25" s="491"/>
      <c r="G25" s="176"/>
      <c r="H25" s="176"/>
      <c r="I25" s="172">
        <f t="shared" ref="I25:J27" si="5">O25</f>
        <v>0</v>
      </c>
      <c r="J25" s="172">
        <f t="shared" si="5"/>
        <v>0</v>
      </c>
      <c r="K25" s="176"/>
      <c r="L25" s="184"/>
      <c r="M25" s="176"/>
      <c r="N25" s="176"/>
      <c r="O25" s="176"/>
      <c r="P25" s="176"/>
      <c r="Q25" s="176"/>
      <c r="R25" s="185"/>
      <c r="S25" s="185"/>
      <c r="T25" s="177" t="str">
        <f>IF(AND(D25&gt;=0,G25-M25&gt;=0,H25-N25&gt;=0),"OK","Please explain =&gt;")</f>
        <v>OK</v>
      </c>
      <c r="U25" s="100"/>
      <c r="X25" s="30"/>
      <c r="Y25" s="57"/>
      <c r="Z25" s="57"/>
      <c r="AA25" s="57"/>
      <c r="AB25" s="488" t="s">
        <v>808</v>
      </c>
      <c r="AC25" s="488" t="s">
        <v>809</v>
      </c>
    </row>
    <row r="26" spans="2:29" s="167" customFormat="1" ht="15" customHeight="1">
      <c r="B26" s="490" t="s">
        <v>810</v>
      </c>
      <c r="C26" s="179">
        <f>SUM(G26:K26)</f>
        <v>0</v>
      </c>
      <c r="D26" s="179">
        <f>C26-E26</f>
        <v>0</v>
      </c>
      <c r="E26" s="179">
        <f>SUM(M26:Q26)</f>
        <v>0</v>
      </c>
      <c r="F26" s="491"/>
      <c r="G26" s="176"/>
      <c r="H26" s="176"/>
      <c r="I26" s="172">
        <f t="shared" si="5"/>
        <v>0</v>
      </c>
      <c r="J26" s="172">
        <f t="shared" si="5"/>
        <v>0</v>
      </c>
      <c r="K26" s="176"/>
      <c r="L26" s="184"/>
      <c r="M26" s="176"/>
      <c r="N26" s="176"/>
      <c r="O26" s="176"/>
      <c r="P26" s="176"/>
      <c r="Q26" s="176"/>
      <c r="R26" s="185"/>
      <c r="S26" s="185"/>
      <c r="T26" s="177" t="str">
        <f>IF(AND(D26&gt;=0,G26-M26&gt;=0,H26-N26&gt;=0),"OK","Please explain =&gt;")</f>
        <v>OK</v>
      </c>
      <c r="U26" s="100"/>
      <c r="X26" s="30"/>
      <c r="Y26" s="57"/>
      <c r="Z26" s="57"/>
      <c r="AA26" s="57"/>
      <c r="AB26" s="488" t="s">
        <v>811</v>
      </c>
      <c r="AC26" s="488" t="s">
        <v>812</v>
      </c>
    </row>
    <row r="27" spans="2:29" s="167" customFormat="1" ht="15" customHeight="1">
      <c r="B27" s="490" t="s">
        <v>813</v>
      </c>
      <c r="C27" s="179">
        <f>SUM(G27:K27)</f>
        <v>0</v>
      </c>
      <c r="D27" s="179">
        <f>C27-E27</f>
        <v>0</v>
      </c>
      <c r="E27" s="179">
        <f>SUM(M27:Q27)</f>
        <v>0</v>
      </c>
      <c r="F27" s="491"/>
      <c r="G27" s="176"/>
      <c r="H27" s="176"/>
      <c r="I27" s="172">
        <f t="shared" si="5"/>
        <v>0</v>
      </c>
      <c r="J27" s="172">
        <f t="shared" si="5"/>
        <v>0</v>
      </c>
      <c r="K27" s="176"/>
      <c r="L27" s="182"/>
      <c r="M27" s="176"/>
      <c r="N27" s="176"/>
      <c r="O27" s="176"/>
      <c r="P27" s="176"/>
      <c r="Q27" s="176"/>
      <c r="R27" s="183"/>
      <c r="S27" s="183"/>
      <c r="T27" s="177" t="str">
        <f>IF(AND(D27&gt;=0,G27-M27&gt;=0,H27-N27&gt;=0),"OK","Please explain =&gt;")</f>
        <v>OK</v>
      </c>
      <c r="U27" s="100"/>
      <c r="X27" s="30"/>
      <c r="Y27" s="57"/>
      <c r="Z27" s="57"/>
      <c r="AA27" s="57"/>
      <c r="AB27" s="488" t="s">
        <v>814</v>
      </c>
      <c r="AC27" s="488" t="s">
        <v>815</v>
      </c>
    </row>
    <row r="28" spans="2:29" ht="15" customHeight="1">
      <c r="B28" s="487" t="s">
        <v>816</v>
      </c>
      <c r="C28" s="171">
        <f>+SUM(C29:C35,C38,C41)</f>
        <v>0</v>
      </c>
      <c r="D28" s="171">
        <f>+SUM(D29:D35,D38,D41)</f>
        <v>0</v>
      </c>
      <c r="E28" s="171">
        <f>+SUM(E29:E35,E38,E41)</f>
        <v>0</v>
      </c>
      <c r="F28" s="483"/>
      <c r="G28" s="172">
        <f>+SUM(G29:G35,G38,G41)</f>
        <v>0</v>
      </c>
      <c r="H28" s="172">
        <f>+SUM(H29:H35,H38,H41)</f>
        <v>0</v>
      </c>
      <c r="I28" s="172">
        <f>+SUM(I29:I35,I38,I41)</f>
        <v>0</v>
      </c>
      <c r="J28" s="172">
        <f>+SUM(J29:J35,J38,J41)</f>
        <v>0</v>
      </c>
      <c r="K28" s="172">
        <f>+SUM(K29:K35,K38,K41)</f>
        <v>0</v>
      </c>
      <c r="L28" s="175"/>
      <c r="M28" s="172">
        <f>+SUM(M29:M35,M38,M41)</f>
        <v>0</v>
      </c>
      <c r="N28" s="172">
        <f>+SUM(N29:N35,N38,N41)</f>
        <v>0</v>
      </c>
      <c r="O28" s="172">
        <f>+SUM(O29:O35,O38,O41)</f>
        <v>0</v>
      </c>
      <c r="P28" s="172">
        <f>+SUM(P29:P35,P38,P41)</f>
        <v>0</v>
      </c>
      <c r="Q28" s="172">
        <f>+SUM(Q29:Q35,Q38,Q41)</f>
        <v>0</v>
      </c>
      <c r="R28" s="157"/>
      <c r="S28" s="157"/>
      <c r="T28" s="180"/>
      <c r="U28" s="181"/>
      <c r="X28" s="30"/>
      <c r="AB28" s="488" t="s">
        <v>789</v>
      </c>
      <c r="AC28" s="488" t="s">
        <v>768</v>
      </c>
    </row>
    <row r="29" spans="2:29" ht="15" customHeight="1">
      <c r="B29" s="464" t="s">
        <v>770</v>
      </c>
      <c r="C29" s="172">
        <f t="shared" ref="C29:C34" si="6">SUM(G29:K29)</f>
        <v>0</v>
      </c>
      <c r="D29" s="172">
        <f t="shared" ref="D29:D34" si="7">C29-E29</f>
        <v>0</v>
      </c>
      <c r="E29" s="172">
        <f t="shared" ref="E29:E34" si="8">SUM(M29:Q29)</f>
        <v>0</v>
      </c>
      <c r="F29" s="483"/>
      <c r="G29" s="176"/>
      <c r="H29" s="176"/>
      <c r="I29" s="172">
        <f t="shared" ref="I29:J34" si="9">O29</f>
        <v>0</v>
      </c>
      <c r="J29" s="172">
        <f t="shared" si="9"/>
        <v>0</v>
      </c>
      <c r="K29" s="176"/>
      <c r="L29" s="483"/>
      <c r="M29" s="176"/>
      <c r="N29" s="176"/>
      <c r="O29" s="176"/>
      <c r="P29" s="176"/>
      <c r="Q29" s="176"/>
      <c r="R29" s="466"/>
      <c r="S29" s="466"/>
      <c r="T29" s="177" t="str">
        <f t="shared" ref="T29:T34" si="10">IF(AND(D29&gt;=0,G29-M29&gt;=0,H29-N29&gt;=0),"OK","Please explain =&gt;")</f>
        <v>OK</v>
      </c>
      <c r="U29" s="100"/>
      <c r="X29" s="30"/>
      <c r="AB29" s="488" t="s">
        <v>771</v>
      </c>
      <c r="AC29" s="488" t="s">
        <v>817</v>
      </c>
    </row>
    <row r="30" spans="2:29" ht="15" customHeight="1">
      <c r="B30" s="464" t="s">
        <v>773</v>
      </c>
      <c r="C30" s="172">
        <f t="shared" si="6"/>
        <v>0</v>
      </c>
      <c r="D30" s="172">
        <f t="shared" si="7"/>
        <v>0</v>
      </c>
      <c r="E30" s="172">
        <f t="shared" si="8"/>
        <v>0</v>
      </c>
      <c r="F30" s="483"/>
      <c r="G30" s="176"/>
      <c r="H30" s="176"/>
      <c r="I30" s="172">
        <f t="shared" si="9"/>
        <v>0</v>
      </c>
      <c r="J30" s="172">
        <f t="shared" si="9"/>
        <v>0</v>
      </c>
      <c r="K30" s="176"/>
      <c r="L30" s="178"/>
      <c r="M30" s="176"/>
      <c r="N30" s="176"/>
      <c r="O30" s="176"/>
      <c r="P30" s="176"/>
      <c r="Q30" s="176"/>
      <c r="R30" s="162"/>
      <c r="S30" s="162"/>
      <c r="T30" s="177" t="str">
        <f t="shared" si="10"/>
        <v>OK</v>
      </c>
      <c r="U30" s="100"/>
      <c r="X30" s="30"/>
      <c r="AB30" s="488" t="s">
        <v>774</v>
      </c>
      <c r="AC30" s="488" t="s">
        <v>818</v>
      </c>
    </row>
    <row r="31" spans="2:29" ht="15" customHeight="1">
      <c r="B31" s="464" t="s">
        <v>776</v>
      </c>
      <c r="C31" s="172">
        <f t="shared" si="6"/>
        <v>0</v>
      </c>
      <c r="D31" s="172">
        <f t="shared" si="7"/>
        <v>0</v>
      </c>
      <c r="E31" s="172">
        <f t="shared" si="8"/>
        <v>0</v>
      </c>
      <c r="F31" s="483"/>
      <c r="G31" s="176"/>
      <c r="H31" s="176"/>
      <c r="I31" s="172">
        <f t="shared" si="9"/>
        <v>0</v>
      </c>
      <c r="J31" s="172">
        <f t="shared" si="9"/>
        <v>0</v>
      </c>
      <c r="K31" s="176"/>
      <c r="L31" s="175"/>
      <c r="M31" s="176"/>
      <c r="N31" s="176"/>
      <c r="O31" s="176"/>
      <c r="P31" s="176"/>
      <c r="Q31" s="176"/>
      <c r="R31" s="162"/>
      <c r="S31" s="162"/>
      <c r="T31" s="177" t="str">
        <f t="shared" si="10"/>
        <v>OK</v>
      </c>
      <c r="U31" s="100"/>
      <c r="X31" s="30"/>
      <c r="AB31" s="488" t="s">
        <v>777</v>
      </c>
      <c r="AC31" s="488" t="s">
        <v>819</v>
      </c>
    </row>
    <row r="32" spans="2:29" ht="15" customHeight="1">
      <c r="B32" s="464" t="s">
        <v>779</v>
      </c>
      <c r="C32" s="172">
        <f t="shared" si="6"/>
        <v>0</v>
      </c>
      <c r="D32" s="172">
        <f t="shared" si="7"/>
        <v>0</v>
      </c>
      <c r="E32" s="172">
        <f t="shared" si="8"/>
        <v>0</v>
      </c>
      <c r="F32" s="483"/>
      <c r="G32" s="176"/>
      <c r="H32" s="176"/>
      <c r="I32" s="172">
        <f t="shared" si="9"/>
        <v>0</v>
      </c>
      <c r="J32" s="172">
        <f t="shared" si="9"/>
        <v>0</v>
      </c>
      <c r="K32" s="176"/>
      <c r="L32" s="178"/>
      <c r="M32" s="176"/>
      <c r="N32" s="176"/>
      <c r="O32" s="176"/>
      <c r="P32" s="176"/>
      <c r="Q32" s="176"/>
      <c r="R32" s="162"/>
      <c r="S32" s="162"/>
      <c r="T32" s="177" t="str">
        <f t="shared" si="10"/>
        <v>OK</v>
      </c>
      <c r="U32" s="100"/>
      <c r="X32" s="30"/>
      <c r="AB32" s="488" t="s">
        <v>780</v>
      </c>
      <c r="AC32" s="488" t="s">
        <v>820</v>
      </c>
    </row>
    <row r="33" spans="2:29" ht="15" customHeight="1">
      <c r="B33" s="464" t="s">
        <v>782</v>
      </c>
      <c r="C33" s="172">
        <f t="shared" si="6"/>
        <v>0</v>
      </c>
      <c r="D33" s="172">
        <f t="shared" si="7"/>
        <v>0</v>
      </c>
      <c r="E33" s="172">
        <f t="shared" si="8"/>
        <v>0</v>
      </c>
      <c r="F33" s="483"/>
      <c r="G33" s="176"/>
      <c r="H33" s="176"/>
      <c r="I33" s="172">
        <f t="shared" si="9"/>
        <v>0</v>
      </c>
      <c r="J33" s="172">
        <f t="shared" si="9"/>
        <v>0</v>
      </c>
      <c r="K33" s="176"/>
      <c r="L33" s="178"/>
      <c r="M33" s="176"/>
      <c r="N33" s="176"/>
      <c r="O33" s="176"/>
      <c r="P33" s="176"/>
      <c r="Q33" s="176"/>
      <c r="R33" s="162"/>
      <c r="S33" s="162"/>
      <c r="T33" s="177" t="str">
        <f t="shared" si="10"/>
        <v>OK</v>
      </c>
      <c r="U33" s="100"/>
      <c r="X33" s="30"/>
      <c r="AB33" s="488" t="s">
        <v>783</v>
      </c>
      <c r="AC33" s="488" t="s">
        <v>821</v>
      </c>
    </row>
    <row r="34" spans="2:29" ht="15" customHeight="1">
      <c r="B34" s="464" t="s">
        <v>785</v>
      </c>
      <c r="C34" s="172">
        <f t="shared" si="6"/>
        <v>0</v>
      </c>
      <c r="D34" s="172">
        <f t="shared" si="7"/>
        <v>0</v>
      </c>
      <c r="E34" s="172">
        <f t="shared" si="8"/>
        <v>0</v>
      </c>
      <c r="F34" s="483"/>
      <c r="G34" s="176"/>
      <c r="H34" s="176"/>
      <c r="I34" s="172">
        <f t="shared" si="9"/>
        <v>0</v>
      </c>
      <c r="J34" s="172">
        <f t="shared" si="9"/>
        <v>0</v>
      </c>
      <c r="K34" s="176"/>
      <c r="L34" s="178"/>
      <c r="M34" s="176"/>
      <c r="N34" s="176"/>
      <c r="O34" s="176"/>
      <c r="P34" s="176"/>
      <c r="Q34" s="176"/>
      <c r="R34" s="162"/>
      <c r="S34" s="162"/>
      <c r="T34" s="177" t="str">
        <f t="shared" si="10"/>
        <v>OK</v>
      </c>
      <c r="U34" s="100"/>
      <c r="X34" s="30"/>
      <c r="AB34" s="488" t="s">
        <v>786</v>
      </c>
      <c r="AC34" s="488" t="s">
        <v>822</v>
      </c>
    </row>
    <row r="35" spans="2:29" ht="15" customHeight="1">
      <c r="B35" s="489" t="s">
        <v>788</v>
      </c>
      <c r="C35" s="172">
        <f>+C36+C37</f>
        <v>0</v>
      </c>
      <c r="D35" s="172">
        <f>+D36+D37</f>
        <v>0</v>
      </c>
      <c r="E35" s="172">
        <f>+E36+E37</f>
        <v>0</v>
      </c>
      <c r="F35" s="483"/>
      <c r="G35" s="172">
        <f>+G36+G37</f>
        <v>0</v>
      </c>
      <c r="H35" s="172">
        <f>+H36+H37</f>
        <v>0</v>
      </c>
      <c r="I35" s="172">
        <f>+I36+I37</f>
        <v>0</v>
      </c>
      <c r="J35" s="172">
        <f>+J36+J37</f>
        <v>0</v>
      </c>
      <c r="K35" s="172">
        <f>+K36+K37</f>
        <v>0</v>
      </c>
      <c r="L35" s="178"/>
      <c r="M35" s="172">
        <f>+M36+M37</f>
        <v>0</v>
      </c>
      <c r="N35" s="172">
        <f>+N36+N37</f>
        <v>0</v>
      </c>
      <c r="O35" s="172">
        <f>+O36+O37</f>
        <v>0</v>
      </c>
      <c r="P35" s="172">
        <f>+P36+P37</f>
        <v>0</v>
      </c>
      <c r="Q35" s="172">
        <f>+Q36+Q37</f>
        <v>0</v>
      </c>
      <c r="R35" s="162"/>
      <c r="S35" s="162"/>
      <c r="T35" s="180"/>
      <c r="U35" s="181"/>
      <c r="X35" s="30"/>
      <c r="AB35" s="488" t="s">
        <v>789</v>
      </c>
      <c r="AC35" s="488" t="s">
        <v>768</v>
      </c>
    </row>
    <row r="36" spans="2:29" ht="15" customHeight="1">
      <c r="B36" s="490" t="s">
        <v>790</v>
      </c>
      <c r="C36" s="179">
        <f>SUM(G36:K36)</f>
        <v>0</v>
      </c>
      <c r="D36" s="179">
        <f>C36-E36</f>
        <v>0</v>
      </c>
      <c r="E36" s="179">
        <f>SUM(M36:Q36)</f>
        <v>0</v>
      </c>
      <c r="F36" s="483"/>
      <c r="G36" s="176"/>
      <c r="H36" s="176"/>
      <c r="I36" s="172">
        <f>O36</f>
        <v>0</v>
      </c>
      <c r="J36" s="172">
        <f>P36</f>
        <v>0</v>
      </c>
      <c r="K36" s="176"/>
      <c r="L36" s="175"/>
      <c r="M36" s="176"/>
      <c r="N36" s="176"/>
      <c r="O36" s="176"/>
      <c r="P36" s="176"/>
      <c r="Q36" s="176"/>
      <c r="R36" s="163"/>
      <c r="S36" s="163"/>
      <c r="T36" s="177" t="str">
        <f>IF(AND(D36&gt;=0,G36-M36&gt;=0,H36-N36&gt;=0),"OK","Please explain =&gt;")</f>
        <v>OK</v>
      </c>
      <c r="U36" s="100"/>
      <c r="X36" s="30"/>
      <c r="AB36" s="488" t="s">
        <v>791</v>
      </c>
      <c r="AC36" s="488" t="s">
        <v>823</v>
      </c>
    </row>
    <row r="37" spans="2:29" ht="15" customHeight="1">
      <c r="B37" s="490" t="s">
        <v>793</v>
      </c>
      <c r="C37" s="179">
        <f>SUM(G37:K37)</f>
        <v>0</v>
      </c>
      <c r="D37" s="179">
        <f>C37-E37</f>
        <v>0</v>
      </c>
      <c r="E37" s="179">
        <f>SUM(M37:Q37)</f>
        <v>0</v>
      </c>
      <c r="F37" s="483"/>
      <c r="G37" s="176"/>
      <c r="H37" s="176"/>
      <c r="I37" s="172">
        <f>O37</f>
        <v>0</v>
      </c>
      <c r="J37" s="172">
        <f>P37</f>
        <v>0</v>
      </c>
      <c r="K37" s="176"/>
      <c r="L37" s="178"/>
      <c r="M37" s="176"/>
      <c r="N37" s="176"/>
      <c r="O37" s="176"/>
      <c r="P37" s="176"/>
      <c r="Q37" s="176"/>
      <c r="R37" s="162"/>
      <c r="S37" s="162"/>
      <c r="T37" s="177" t="str">
        <f>IF(AND(D37&gt;=0,G37-M37&gt;=0,H37-N37&gt;=0),"OK","Please explain =&gt;")</f>
        <v>OK</v>
      </c>
      <c r="U37" s="100"/>
      <c r="X37" s="30"/>
      <c r="AB37" s="488" t="s">
        <v>794</v>
      </c>
      <c r="AC37" s="488" t="s">
        <v>824</v>
      </c>
    </row>
    <row r="38" spans="2:29" ht="15" customHeight="1">
      <c r="B38" s="489" t="s">
        <v>796</v>
      </c>
      <c r="C38" s="172">
        <f>+C39+C40</f>
        <v>0</v>
      </c>
      <c r="D38" s="172">
        <f>+D39+D40</f>
        <v>0</v>
      </c>
      <c r="E38" s="172">
        <f>+E39+E40</f>
        <v>0</v>
      </c>
      <c r="F38" s="483"/>
      <c r="G38" s="172">
        <f>+G39+G40</f>
        <v>0</v>
      </c>
      <c r="H38" s="172">
        <f>+H39+H40</f>
        <v>0</v>
      </c>
      <c r="I38" s="172">
        <f>+I39+I40</f>
        <v>0</v>
      </c>
      <c r="J38" s="172">
        <f>+J39+J40</f>
        <v>0</v>
      </c>
      <c r="K38" s="172">
        <f>+K39+K40</f>
        <v>0</v>
      </c>
      <c r="L38" s="178"/>
      <c r="M38" s="172">
        <f>+M39+M40</f>
        <v>0</v>
      </c>
      <c r="N38" s="172">
        <f>+N39+N40</f>
        <v>0</v>
      </c>
      <c r="O38" s="172">
        <f>+O39+O40</f>
        <v>0</v>
      </c>
      <c r="P38" s="172">
        <f>+P39+P40</f>
        <v>0</v>
      </c>
      <c r="Q38" s="172">
        <f>+Q39+Q40</f>
        <v>0</v>
      </c>
      <c r="R38" s="162"/>
      <c r="S38" s="162"/>
      <c r="T38" s="180"/>
      <c r="U38" s="181"/>
      <c r="X38" s="30"/>
      <c r="AB38" s="488" t="s">
        <v>789</v>
      </c>
      <c r="AC38" s="488" t="s">
        <v>825</v>
      </c>
    </row>
    <row r="39" spans="2:29" ht="15" customHeight="1">
      <c r="B39" s="490" t="s">
        <v>798</v>
      </c>
      <c r="C39" s="179">
        <f>SUM(G39:K39)</f>
        <v>0</v>
      </c>
      <c r="D39" s="179">
        <f>C39-E39</f>
        <v>0</v>
      </c>
      <c r="E39" s="179">
        <f>SUM(M39:Q39)</f>
        <v>0</v>
      </c>
      <c r="F39" s="483"/>
      <c r="G39" s="176"/>
      <c r="H39" s="176"/>
      <c r="I39" s="172">
        <f>O39</f>
        <v>0</v>
      </c>
      <c r="J39" s="172">
        <f>P39</f>
        <v>0</v>
      </c>
      <c r="K39" s="176"/>
      <c r="L39" s="175"/>
      <c r="M39" s="176"/>
      <c r="N39" s="176"/>
      <c r="O39" s="176"/>
      <c r="P39" s="176"/>
      <c r="Q39" s="176"/>
      <c r="R39" s="163"/>
      <c r="S39" s="163"/>
      <c r="T39" s="177" t="str">
        <f>IF(AND(D39&gt;=0,G39-M39&gt;=0,H39-N39&gt;=0),"OK","Please explain =&gt;")</f>
        <v>OK</v>
      </c>
      <c r="U39" s="100"/>
      <c r="X39" s="30"/>
      <c r="AB39" s="488" t="s">
        <v>799</v>
      </c>
      <c r="AC39" s="488" t="s">
        <v>826</v>
      </c>
    </row>
    <row r="40" spans="2:29" ht="15" customHeight="1">
      <c r="B40" s="490" t="s">
        <v>801</v>
      </c>
      <c r="C40" s="179">
        <f>SUM(G40:K40)</f>
        <v>0</v>
      </c>
      <c r="D40" s="179">
        <f>C40-E40</f>
        <v>0</v>
      </c>
      <c r="E40" s="179">
        <f>SUM(M40:Q40)</f>
        <v>0</v>
      </c>
      <c r="F40" s="483"/>
      <c r="G40" s="176"/>
      <c r="H40" s="176"/>
      <c r="I40" s="172">
        <f>O40</f>
        <v>0</v>
      </c>
      <c r="J40" s="172">
        <f>P40</f>
        <v>0</v>
      </c>
      <c r="K40" s="176"/>
      <c r="L40" s="178"/>
      <c r="M40" s="176"/>
      <c r="N40" s="176"/>
      <c r="O40" s="176"/>
      <c r="P40" s="176"/>
      <c r="Q40" s="176"/>
      <c r="R40" s="162"/>
      <c r="S40" s="162"/>
      <c r="T40" s="177" t="str">
        <f>IF(AND(D40&gt;=0,G40-M40&gt;=0,H40-N40&gt;=0),"OK","Please explain =&gt;")</f>
        <v>OK</v>
      </c>
      <c r="U40" s="100"/>
      <c r="X40" s="30"/>
      <c r="AB40" s="488" t="s">
        <v>802</v>
      </c>
      <c r="AC40" s="488" t="s">
        <v>827</v>
      </c>
    </row>
    <row r="41" spans="2:29" ht="15" customHeight="1">
      <c r="B41" s="489" t="s">
        <v>804</v>
      </c>
      <c r="C41" s="172">
        <f>+C42+C43+C44</f>
        <v>0</v>
      </c>
      <c r="D41" s="172">
        <f>+D42+D43+D44</f>
        <v>0</v>
      </c>
      <c r="E41" s="172">
        <f>+E42+E43+E44</f>
        <v>0</v>
      </c>
      <c r="F41" s="491"/>
      <c r="G41" s="172">
        <f>+G42+G43+G44</f>
        <v>0</v>
      </c>
      <c r="H41" s="172">
        <f>+H42+H43+H44</f>
        <v>0</v>
      </c>
      <c r="I41" s="172">
        <f>+I42+I43+I44</f>
        <v>0</v>
      </c>
      <c r="J41" s="172">
        <f>+J42+J43+J44</f>
        <v>0</v>
      </c>
      <c r="K41" s="172">
        <f>+K42+K43+K44</f>
        <v>0</v>
      </c>
      <c r="L41" s="182"/>
      <c r="M41" s="172">
        <f>+M42+M43+M44</f>
        <v>0</v>
      </c>
      <c r="N41" s="172">
        <f>+N42+N43+N44</f>
        <v>0</v>
      </c>
      <c r="O41" s="172">
        <f>+O42+O43+O44</f>
        <v>0</v>
      </c>
      <c r="P41" s="172">
        <f>+P42+P43+P44</f>
        <v>0</v>
      </c>
      <c r="Q41" s="172">
        <f>+Q42+Q43+Q44</f>
        <v>0</v>
      </c>
      <c r="R41" s="183"/>
      <c r="S41" s="183"/>
      <c r="T41" s="180"/>
      <c r="U41" s="181"/>
      <c r="X41" s="30"/>
      <c r="AB41" s="488" t="s">
        <v>828</v>
      </c>
      <c r="AC41" s="488" t="s">
        <v>829</v>
      </c>
    </row>
    <row r="42" spans="2:29" ht="15" customHeight="1">
      <c r="B42" s="490" t="s">
        <v>807</v>
      </c>
      <c r="C42" s="179">
        <f>SUM(G42:K42)</f>
        <v>0</v>
      </c>
      <c r="D42" s="179">
        <f>C42-E42</f>
        <v>0</v>
      </c>
      <c r="E42" s="179">
        <f>SUM(M42:Q42)</f>
        <v>0</v>
      </c>
      <c r="F42" s="491"/>
      <c r="G42" s="176"/>
      <c r="H42" s="176"/>
      <c r="I42" s="172">
        <f t="shared" ref="I42:J44" si="11">O42</f>
        <v>0</v>
      </c>
      <c r="J42" s="172">
        <f t="shared" si="11"/>
        <v>0</v>
      </c>
      <c r="K42" s="176"/>
      <c r="L42" s="184"/>
      <c r="M42" s="176"/>
      <c r="N42" s="176"/>
      <c r="O42" s="176"/>
      <c r="P42" s="176"/>
      <c r="Q42" s="176"/>
      <c r="R42" s="185"/>
      <c r="S42" s="185"/>
      <c r="T42" s="177" t="str">
        <f>IF(AND(D42&gt;=0,G42-M42&gt;=0,H42-N42&gt;=0),"OK","Please explain =&gt;")</f>
        <v>OK</v>
      </c>
      <c r="U42" s="100"/>
      <c r="X42" s="30"/>
      <c r="AB42" s="488" t="s">
        <v>808</v>
      </c>
      <c r="AC42" s="488" t="s">
        <v>830</v>
      </c>
    </row>
    <row r="43" spans="2:29" ht="15" customHeight="1">
      <c r="B43" s="490" t="s">
        <v>810</v>
      </c>
      <c r="C43" s="179">
        <f>SUM(G43:K43)</f>
        <v>0</v>
      </c>
      <c r="D43" s="179">
        <f>C43-E43</f>
        <v>0</v>
      </c>
      <c r="E43" s="179">
        <f>SUM(M43:Q43)</f>
        <v>0</v>
      </c>
      <c r="F43" s="491"/>
      <c r="G43" s="176"/>
      <c r="H43" s="176"/>
      <c r="I43" s="172">
        <f t="shared" si="11"/>
        <v>0</v>
      </c>
      <c r="J43" s="172">
        <f t="shared" si="11"/>
        <v>0</v>
      </c>
      <c r="K43" s="176"/>
      <c r="L43" s="184"/>
      <c r="M43" s="176"/>
      <c r="N43" s="176"/>
      <c r="O43" s="176"/>
      <c r="P43" s="176"/>
      <c r="Q43" s="176"/>
      <c r="R43" s="185"/>
      <c r="S43" s="185"/>
      <c r="T43" s="177" t="str">
        <f>IF(AND(D43&gt;=0,G43-M43&gt;=0,H43-N43&gt;=0),"OK","Please explain =&gt;")</f>
        <v>OK</v>
      </c>
      <c r="U43" s="100"/>
      <c r="X43" s="30"/>
      <c r="AB43" s="488" t="s">
        <v>811</v>
      </c>
      <c r="AC43" s="488" t="s">
        <v>831</v>
      </c>
    </row>
    <row r="44" spans="2:29" ht="15" customHeight="1">
      <c r="B44" s="490" t="s">
        <v>813</v>
      </c>
      <c r="C44" s="179">
        <f>SUM(G44:K44)</f>
        <v>0</v>
      </c>
      <c r="D44" s="179">
        <f>C44-E44</f>
        <v>0</v>
      </c>
      <c r="E44" s="179">
        <f>SUM(M44:Q44)</f>
        <v>0</v>
      </c>
      <c r="F44" s="491"/>
      <c r="G44" s="176"/>
      <c r="H44" s="176"/>
      <c r="I44" s="172">
        <f t="shared" si="11"/>
        <v>0</v>
      </c>
      <c r="J44" s="172">
        <f t="shared" si="11"/>
        <v>0</v>
      </c>
      <c r="K44" s="176"/>
      <c r="L44" s="182"/>
      <c r="M44" s="176"/>
      <c r="N44" s="176"/>
      <c r="O44" s="176"/>
      <c r="P44" s="176"/>
      <c r="Q44" s="176"/>
      <c r="R44" s="183"/>
      <c r="S44" s="183"/>
      <c r="T44" s="177" t="str">
        <f>IF(AND(D44&gt;=0,G44-M44&gt;=0,H44-N44&gt;=0),"OK","Please explain =&gt;")</f>
        <v>OK</v>
      </c>
      <c r="U44" s="100"/>
      <c r="X44" s="30"/>
      <c r="AB44" s="488" t="s">
        <v>814</v>
      </c>
      <c r="AC44" s="488" t="s">
        <v>832</v>
      </c>
    </row>
    <row r="45" spans="2:29" ht="15" customHeight="1">
      <c r="B45" s="492" t="s">
        <v>833</v>
      </c>
      <c r="C45" s="172">
        <f>SUM(C46,C60,C74,C85,C96,C110,C124,C135)</f>
        <v>0</v>
      </c>
      <c r="D45" s="172">
        <f>SUM(D46,D60,D74,D85,D96,D110,D124,D135)</f>
        <v>0</v>
      </c>
      <c r="E45" s="172">
        <f>SUM(E46,E60,E74,E85,E96,E110,E124,E135)</f>
        <v>0</v>
      </c>
      <c r="F45" s="483"/>
      <c r="G45" s="172">
        <f>SUM(G46,G60,G74,G85,G96,G110,G124,G135)</f>
        <v>0</v>
      </c>
      <c r="H45" s="172">
        <f>SUM(H46,H60,H74,H85,H96,H110,H124,H135)</f>
        <v>0</v>
      </c>
      <c r="I45" s="172">
        <f>SUM(I46,I60,I74,I85,I96,I110,I124,I135)</f>
        <v>0</v>
      </c>
      <c r="J45" s="172">
        <f>SUM(J46,J60,J74,J85,J96,J110,J124,J135)</f>
        <v>0</v>
      </c>
      <c r="K45" s="172">
        <f>SUM(K46,K60,K74,K85,K96,K110,K124,K135)</f>
        <v>0</v>
      </c>
      <c r="L45" s="178"/>
      <c r="M45" s="172">
        <f>SUM(M46,M60,M74,M85,M96,M110,M124,M135)</f>
        <v>0</v>
      </c>
      <c r="N45" s="172">
        <f>SUM(N46,N60,N74,N85,N96,N110,N124,N135)</f>
        <v>0</v>
      </c>
      <c r="O45" s="172">
        <f>SUM(O46,O60,O74,O85,O96,O110,O124,O135)</f>
        <v>0</v>
      </c>
      <c r="P45" s="172">
        <f>SUM(P46,P60,P74,P85,P96,P110,P124,P135)</f>
        <v>0</v>
      </c>
      <c r="Q45" s="172">
        <f>SUM(Q46,Q60,Q74,Q85,Q96,Q110,Q124,Q135)</f>
        <v>0</v>
      </c>
      <c r="R45" s="162"/>
      <c r="S45" s="162"/>
      <c r="T45" s="180"/>
      <c r="U45" s="181"/>
      <c r="X45" s="30"/>
      <c r="AB45" s="488" t="s">
        <v>768</v>
      </c>
      <c r="AC45" s="488" t="s">
        <v>834</v>
      </c>
    </row>
    <row r="46" spans="2:29" ht="15" customHeight="1">
      <c r="B46" s="487" t="s">
        <v>835</v>
      </c>
      <c r="C46" s="172">
        <f>+SUM(C47:C49,C53:C56)</f>
        <v>0</v>
      </c>
      <c r="D46" s="172">
        <f>+SUM(D47:D49,D53:D56)</f>
        <v>0</v>
      </c>
      <c r="E46" s="172">
        <f>+SUM(E47:E49,E53:E56)</f>
        <v>0</v>
      </c>
      <c r="F46" s="483"/>
      <c r="G46" s="172">
        <f>+SUM(G47:G49,G53:G56)</f>
        <v>0</v>
      </c>
      <c r="H46" s="172">
        <f>+SUM(H47:H49,H53:H56)</f>
        <v>0</v>
      </c>
      <c r="I46" s="172">
        <f>+SUM(I47:I49,I53:I56)</f>
        <v>0</v>
      </c>
      <c r="J46" s="172">
        <f>+SUM(J47:J49,J53:J56)</f>
        <v>0</v>
      </c>
      <c r="K46" s="172">
        <f>+SUM(K47:K49,K53:K56)</f>
        <v>0</v>
      </c>
      <c r="L46" s="178"/>
      <c r="M46" s="172">
        <f>+SUM(M47:M49,M53:M56)</f>
        <v>0</v>
      </c>
      <c r="N46" s="172">
        <f>+SUM(N47:N49,N53:N56)</f>
        <v>0</v>
      </c>
      <c r="O46" s="172">
        <f>+SUM(O47:O49,O53:O56)</f>
        <v>0</v>
      </c>
      <c r="P46" s="172">
        <f>+SUM(P47:P49,P53:P56)</f>
        <v>0</v>
      </c>
      <c r="Q46" s="172">
        <f>+SUM(Q47:Q49,Q53:Q56)</f>
        <v>0</v>
      </c>
      <c r="R46" s="162"/>
      <c r="S46" s="162"/>
      <c r="T46" s="180"/>
      <c r="U46" s="181"/>
      <c r="X46" s="30"/>
      <c r="AB46" s="488" t="s">
        <v>789</v>
      </c>
      <c r="AC46" s="488" t="s">
        <v>797</v>
      </c>
    </row>
    <row r="47" spans="2:29" ht="15" customHeight="1">
      <c r="B47" s="464" t="s">
        <v>770</v>
      </c>
      <c r="C47" s="172">
        <f>SUM(G47:K47)</f>
        <v>0</v>
      </c>
      <c r="D47" s="172">
        <f>C47-E47</f>
        <v>0</v>
      </c>
      <c r="E47" s="172">
        <f>SUM(M47:Q47)</f>
        <v>0</v>
      </c>
      <c r="F47" s="483"/>
      <c r="G47" s="176"/>
      <c r="H47" s="176"/>
      <c r="I47" s="172">
        <f>O47</f>
        <v>0</v>
      </c>
      <c r="J47" s="172">
        <f>P47</f>
        <v>0</v>
      </c>
      <c r="K47" s="176"/>
      <c r="L47" s="178"/>
      <c r="M47" s="176"/>
      <c r="N47" s="176"/>
      <c r="O47" s="176"/>
      <c r="P47" s="176"/>
      <c r="Q47" s="176"/>
      <c r="R47" s="162"/>
      <c r="S47" s="162"/>
      <c r="T47" s="177" t="str">
        <f>IF(AND(D47&gt;=0,G47-M47&gt;=0,H47-N47&gt;=0),"OK","Please explain =&gt;")</f>
        <v>OK</v>
      </c>
      <c r="U47" s="100"/>
      <c r="X47" s="30"/>
      <c r="AB47" s="488" t="s">
        <v>836</v>
      </c>
      <c r="AC47" s="488" t="s">
        <v>837</v>
      </c>
    </row>
    <row r="48" spans="2:29" ht="15" customHeight="1">
      <c r="B48" s="464" t="s">
        <v>773</v>
      </c>
      <c r="C48" s="172">
        <f>SUM(G48:K48)</f>
        <v>0</v>
      </c>
      <c r="D48" s="172">
        <f>C48-E48</f>
        <v>0</v>
      </c>
      <c r="E48" s="172">
        <f>SUM(M48:Q48)</f>
        <v>0</v>
      </c>
      <c r="F48" s="483"/>
      <c r="G48" s="176"/>
      <c r="H48" s="176"/>
      <c r="I48" s="172">
        <f>O48</f>
        <v>0</v>
      </c>
      <c r="J48" s="172">
        <f>P48</f>
        <v>0</v>
      </c>
      <c r="K48" s="176"/>
      <c r="L48" s="178"/>
      <c r="M48" s="176"/>
      <c r="N48" s="176"/>
      <c r="O48" s="176"/>
      <c r="P48" s="176"/>
      <c r="Q48" s="176"/>
      <c r="R48" s="162"/>
      <c r="S48" s="162"/>
      <c r="T48" s="177" t="str">
        <f>IF(AND(D48&gt;=0,G48-M48&gt;=0,H48-N48&gt;=0),"OK","Please explain =&gt;")</f>
        <v>OK</v>
      </c>
      <c r="U48" s="100"/>
      <c r="X48" s="30"/>
      <c r="AB48" s="488" t="s">
        <v>838</v>
      </c>
      <c r="AC48" s="488" t="s">
        <v>839</v>
      </c>
    </row>
    <row r="49" spans="2:29" ht="15" customHeight="1">
      <c r="B49" s="464" t="s">
        <v>840</v>
      </c>
      <c r="C49" s="172">
        <f>SUM(C50:C52)</f>
        <v>0</v>
      </c>
      <c r="D49" s="172">
        <f>SUM(D50:D52)</f>
        <v>0</v>
      </c>
      <c r="E49" s="172">
        <f>SUM(E50:E52)</f>
        <v>0</v>
      </c>
      <c r="F49" s="483"/>
      <c r="G49" s="172">
        <f>SUM(G50:G52)</f>
        <v>0</v>
      </c>
      <c r="H49" s="172">
        <f>SUM(H50:H52)</f>
        <v>0</v>
      </c>
      <c r="I49" s="172">
        <f>SUM(I50:I52)</f>
        <v>0</v>
      </c>
      <c r="J49" s="172">
        <f>SUM(J50:J52)</f>
        <v>0</v>
      </c>
      <c r="K49" s="172">
        <f>SUM(K50:K52)</f>
        <v>0</v>
      </c>
      <c r="L49" s="178"/>
      <c r="M49" s="172">
        <f>SUM(M50:M52)</f>
        <v>0</v>
      </c>
      <c r="N49" s="172">
        <f>SUM(N50:N52)</f>
        <v>0</v>
      </c>
      <c r="O49" s="172">
        <f>SUM(O50:O52)</f>
        <v>0</v>
      </c>
      <c r="P49" s="172">
        <f>SUM(P50:P52)</f>
        <v>0</v>
      </c>
      <c r="Q49" s="172">
        <f>SUM(Q50:Q52)</f>
        <v>0</v>
      </c>
      <c r="R49" s="162"/>
      <c r="S49" s="162"/>
      <c r="T49" s="180"/>
      <c r="U49" s="181"/>
      <c r="X49" s="30"/>
      <c r="AB49" s="488" t="s">
        <v>789</v>
      </c>
      <c r="AC49" s="488" t="s">
        <v>797</v>
      </c>
    </row>
    <row r="50" spans="2:29" ht="15" customHeight="1">
      <c r="B50" s="493" t="s">
        <v>776</v>
      </c>
      <c r="C50" s="179">
        <f t="shared" ref="C50:C55" si="12">SUM(G50:K50)</f>
        <v>0</v>
      </c>
      <c r="D50" s="179">
        <f t="shared" ref="D50:D55" si="13">C50-E50</f>
        <v>0</v>
      </c>
      <c r="E50" s="179">
        <f t="shared" ref="E50:E55" si="14">SUM(M50:Q50)</f>
        <v>0</v>
      </c>
      <c r="F50" s="483"/>
      <c r="G50" s="176"/>
      <c r="H50" s="176"/>
      <c r="I50" s="172">
        <f t="shared" ref="I50:J55" si="15">O50</f>
        <v>0</v>
      </c>
      <c r="J50" s="172">
        <f t="shared" si="15"/>
        <v>0</v>
      </c>
      <c r="K50" s="176"/>
      <c r="L50" s="178"/>
      <c r="M50" s="176"/>
      <c r="N50" s="176"/>
      <c r="O50" s="176"/>
      <c r="P50" s="176"/>
      <c r="Q50" s="176"/>
      <c r="R50" s="162"/>
      <c r="S50" s="162"/>
      <c r="T50" s="177" t="str">
        <f t="shared" ref="T50:T55" si="16">IF(AND(D50&gt;=0,G50-M50&gt;=0,H50-N50&gt;=0),"OK","Please explain =&gt;")</f>
        <v>OK</v>
      </c>
      <c r="U50" s="100"/>
      <c r="X50" s="30"/>
      <c r="AB50" s="488" t="s">
        <v>841</v>
      </c>
      <c r="AC50" s="488" t="s">
        <v>842</v>
      </c>
    </row>
    <row r="51" spans="2:29" ht="15" customHeight="1">
      <c r="B51" s="493" t="s">
        <v>779</v>
      </c>
      <c r="C51" s="179">
        <f t="shared" si="12"/>
        <v>0</v>
      </c>
      <c r="D51" s="179">
        <f t="shared" si="13"/>
        <v>0</v>
      </c>
      <c r="E51" s="179">
        <f t="shared" si="14"/>
        <v>0</v>
      </c>
      <c r="F51" s="483"/>
      <c r="G51" s="176"/>
      <c r="H51" s="176"/>
      <c r="I51" s="172">
        <f t="shared" si="15"/>
        <v>0</v>
      </c>
      <c r="J51" s="172">
        <f t="shared" si="15"/>
        <v>0</v>
      </c>
      <c r="K51" s="176"/>
      <c r="L51" s="178"/>
      <c r="M51" s="176"/>
      <c r="N51" s="176"/>
      <c r="O51" s="176"/>
      <c r="P51" s="176"/>
      <c r="Q51" s="176"/>
      <c r="R51" s="162"/>
      <c r="S51" s="162"/>
      <c r="T51" s="177" t="str">
        <f t="shared" si="16"/>
        <v>OK</v>
      </c>
      <c r="U51" s="100"/>
      <c r="X51" s="30"/>
      <c r="AB51" s="488" t="s">
        <v>843</v>
      </c>
      <c r="AC51" s="488" t="s">
        <v>844</v>
      </c>
    </row>
    <row r="52" spans="2:29" ht="15" customHeight="1">
      <c r="B52" s="493" t="s">
        <v>782</v>
      </c>
      <c r="C52" s="179">
        <f t="shared" si="12"/>
        <v>0</v>
      </c>
      <c r="D52" s="179">
        <f t="shared" si="13"/>
        <v>0</v>
      </c>
      <c r="E52" s="179">
        <f t="shared" si="14"/>
        <v>0</v>
      </c>
      <c r="F52" s="483"/>
      <c r="G52" s="176"/>
      <c r="H52" s="176"/>
      <c r="I52" s="172">
        <f t="shared" si="15"/>
        <v>0</v>
      </c>
      <c r="J52" s="172">
        <f t="shared" si="15"/>
        <v>0</v>
      </c>
      <c r="K52" s="176"/>
      <c r="L52" s="178"/>
      <c r="M52" s="176"/>
      <c r="N52" s="176"/>
      <c r="O52" s="176"/>
      <c r="P52" s="176"/>
      <c r="Q52" s="176"/>
      <c r="R52" s="162"/>
      <c r="S52" s="162"/>
      <c r="T52" s="177" t="str">
        <f t="shared" si="16"/>
        <v>OK</v>
      </c>
      <c r="U52" s="100"/>
      <c r="X52" s="30"/>
      <c r="AB52" s="488" t="s">
        <v>845</v>
      </c>
      <c r="AC52" s="488" t="s">
        <v>846</v>
      </c>
    </row>
    <row r="53" spans="2:29" ht="15" customHeight="1">
      <c r="B53" s="464" t="s">
        <v>785</v>
      </c>
      <c r="C53" s="172">
        <f t="shared" si="12"/>
        <v>0</v>
      </c>
      <c r="D53" s="172">
        <f t="shared" si="13"/>
        <v>0</v>
      </c>
      <c r="E53" s="172">
        <f t="shared" si="14"/>
        <v>0</v>
      </c>
      <c r="F53" s="483"/>
      <c r="G53" s="176"/>
      <c r="H53" s="176"/>
      <c r="I53" s="172">
        <f t="shared" si="15"/>
        <v>0</v>
      </c>
      <c r="J53" s="172">
        <f t="shared" si="15"/>
        <v>0</v>
      </c>
      <c r="K53" s="176"/>
      <c r="L53" s="178"/>
      <c r="M53" s="176"/>
      <c r="N53" s="176"/>
      <c r="O53" s="176"/>
      <c r="P53" s="176"/>
      <c r="Q53" s="176"/>
      <c r="R53" s="162"/>
      <c r="S53" s="162"/>
      <c r="T53" s="177" t="str">
        <f t="shared" si="16"/>
        <v>OK</v>
      </c>
      <c r="U53" s="100"/>
      <c r="X53" s="30"/>
      <c r="AB53" s="488" t="s">
        <v>847</v>
      </c>
      <c r="AC53" s="488" t="s">
        <v>848</v>
      </c>
    </row>
    <row r="54" spans="2:29" ht="15" customHeight="1">
      <c r="B54" s="464" t="s">
        <v>788</v>
      </c>
      <c r="C54" s="172">
        <f t="shared" si="12"/>
        <v>0</v>
      </c>
      <c r="D54" s="172">
        <f t="shared" si="13"/>
        <v>0</v>
      </c>
      <c r="E54" s="172">
        <f t="shared" si="14"/>
        <v>0</v>
      </c>
      <c r="F54" s="483"/>
      <c r="G54" s="176"/>
      <c r="H54" s="176"/>
      <c r="I54" s="172">
        <f t="shared" si="15"/>
        <v>0</v>
      </c>
      <c r="J54" s="172">
        <f t="shared" si="15"/>
        <v>0</v>
      </c>
      <c r="K54" s="176"/>
      <c r="L54" s="178"/>
      <c r="M54" s="176"/>
      <c r="N54" s="176"/>
      <c r="O54" s="176"/>
      <c r="P54" s="176"/>
      <c r="Q54" s="176"/>
      <c r="R54" s="162"/>
      <c r="S54" s="162"/>
      <c r="T54" s="177" t="str">
        <f t="shared" si="16"/>
        <v>OK</v>
      </c>
      <c r="U54" s="100"/>
      <c r="X54" s="30"/>
      <c r="AB54" s="488" t="s">
        <v>849</v>
      </c>
      <c r="AC54" s="488" t="s">
        <v>850</v>
      </c>
    </row>
    <row r="55" spans="2:29" ht="15" customHeight="1">
      <c r="B55" s="464" t="s">
        <v>796</v>
      </c>
      <c r="C55" s="172">
        <f t="shared" si="12"/>
        <v>0</v>
      </c>
      <c r="D55" s="172">
        <f t="shared" si="13"/>
        <v>0</v>
      </c>
      <c r="E55" s="172">
        <f t="shared" si="14"/>
        <v>0</v>
      </c>
      <c r="F55" s="483"/>
      <c r="G55" s="176"/>
      <c r="H55" s="176"/>
      <c r="I55" s="172">
        <f t="shared" si="15"/>
        <v>0</v>
      </c>
      <c r="J55" s="172">
        <f t="shared" si="15"/>
        <v>0</v>
      </c>
      <c r="K55" s="176"/>
      <c r="L55" s="178"/>
      <c r="M55" s="176"/>
      <c r="N55" s="176"/>
      <c r="O55" s="176"/>
      <c r="P55" s="176"/>
      <c r="Q55" s="176"/>
      <c r="R55" s="162"/>
      <c r="S55" s="162"/>
      <c r="T55" s="177" t="str">
        <f t="shared" si="16"/>
        <v>OK</v>
      </c>
      <c r="U55" s="100"/>
      <c r="X55" s="30"/>
      <c r="AB55" s="488" t="s">
        <v>851</v>
      </c>
      <c r="AC55" s="488" t="s">
        <v>852</v>
      </c>
    </row>
    <row r="56" spans="2:29" ht="15" customHeight="1">
      <c r="B56" s="489" t="s">
        <v>804</v>
      </c>
      <c r="C56" s="172">
        <f>+C57+C58+C59</f>
        <v>0</v>
      </c>
      <c r="D56" s="172">
        <f>+D57+D58+D59</f>
        <v>0</v>
      </c>
      <c r="E56" s="172">
        <f>+E57+E58+E59</f>
        <v>0</v>
      </c>
      <c r="F56" s="491"/>
      <c r="G56" s="172">
        <f>+G57+G58+G59</f>
        <v>0</v>
      </c>
      <c r="H56" s="172">
        <f>+H57+H58+H59</f>
        <v>0</v>
      </c>
      <c r="I56" s="172">
        <f>+I57+I58+I59</f>
        <v>0</v>
      </c>
      <c r="J56" s="172">
        <f>+J57+J58+J59</f>
        <v>0</v>
      </c>
      <c r="K56" s="172">
        <f>+K57+K58+K59</f>
        <v>0</v>
      </c>
      <c r="L56" s="182"/>
      <c r="M56" s="172">
        <f>+M57+M58+M59</f>
        <v>0</v>
      </c>
      <c r="N56" s="172">
        <f>+N57+N58+N59</f>
        <v>0</v>
      </c>
      <c r="O56" s="172">
        <f>+O57+O58+O59</f>
        <v>0</v>
      </c>
      <c r="P56" s="172">
        <f>+P57+P58+P59</f>
        <v>0</v>
      </c>
      <c r="Q56" s="172">
        <f>+Q57+Q58+Q59</f>
        <v>0</v>
      </c>
      <c r="R56" s="183"/>
      <c r="S56" s="183"/>
      <c r="T56" s="180"/>
      <c r="U56" s="181"/>
      <c r="X56" s="30"/>
      <c r="AB56" s="488" t="s">
        <v>853</v>
      </c>
      <c r="AC56" s="488" t="s">
        <v>854</v>
      </c>
    </row>
    <row r="57" spans="2:29" ht="15" customHeight="1">
      <c r="B57" s="490" t="s">
        <v>807</v>
      </c>
      <c r="C57" s="179">
        <f>SUM(G57:K57)</f>
        <v>0</v>
      </c>
      <c r="D57" s="179">
        <f>C57-E57</f>
        <v>0</v>
      </c>
      <c r="E57" s="179">
        <f>SUM(M57:Q57)</f>
        <v>0</v>
      </c>
      <c r="F57" s="491"/>
      <c r="G57" s="176"/>
      <c r="H57" s="176"/>
      <c r="I57" s="172">
        <f t="shared" ref="I57:J59" si="17">O57</f>
        <v>0</v>
      </c>
      <c r="J57" s="172">
        <f t="shared" si="17"/>
        <v>0</v>
      </c>
      <c r="K57" s="176"/>
      <c r="L57" s="182"/>
      <c r="M57" s="176"/>
      <c r="N57" s="176"/>
      <c r="O57" s="176"/>
      <c r="P57" s="176"/>
      <c r="Q57" s="176"/>
      <c r="R57" s="183"/>
      <c r="S57" s="183"/>
      <c r="T57" s="177" t="str">
        <f>IF(AND(D57&gt;=0,G57-M57&gt;=0,H57-N57&gt;=0),"OK","Please explain =&gt;")</f>
        <v>OK</v>
      </c>
      <c r="U57" s="100"/>
      <c r="X57" s="30"/>
      <c r="AB57" s="488" t="s">
        <v>855</v>
      </c>
      <c r="AC57" s="488" t="s">
        <v>856</v>
      </c>
    </row>
    <row r="58" spans="2:29" ht="15" customHeight="1">
      <c r="B58" s="490" t="s">
        <v>810</v>
      </c>
      <c r="C58" s="179">
        <f>SUM(G58:K58)</f>
        <v>0</v>
      </c>
      <c r="D58" s="179">
        <f>C58-E58</f>
        <v>0</v>
      </c>
      <c r="E58" s="179">
        <f>SUM(M58:Q58)</f>
        <v>0</v>
      </c>
      <c r="F58" s="491"/>
      <c r="G58" s="176"/>
      <c r="H58" s="176"/>
      <c r="I58" s="172">
        <f t="shared" si="17"/>
        <v>0</v>
      </c>
      <c r="J58" s="172">
        <f t="shared" si="17"/>
        <v>0</v>
      </c>
      <c r="K58" s="176"/>
      <c r="L58" s="182"/>
      <c r="M58" s="176"/>
      <c r="N58" s="176"/>
      <c r="O58" s="176"/>
      <c r="P58" s="176"/>
      <c r="Q58" s="176"/>
      <c r="R58" s="183"/>
      <c r="S58" s="183"/>
      <c r="T58" s="177" t="str">
        <f>IF(AND(D58&gt;=0,G58-M58&gt;=0,H58-N58&gt;=0),"OK","Please explain =&gt;")</f>
        <v>OK</v>
      </c>
      <c r="U58" s="100"/>
      <c r="X58" s="30"/>
      <c r="AB58" s="488" t="s">
        <v>857</v>
      </c>
      <c r="AC58" s="488" t="s">
        <v>858</v>
      </c>
    </row>
    <row r="59" spans="2:29" ht="15" customHeight="1">
      <c r="B59" s="490" t="s">
        <v>813</v>
      </c>
      <c r="C59" s="179">
        <f>SUM(G59:K59)</f>
        <v>0</v>
      </c>
      <c r="D59" s="179">
        <f>C59-E59</f>
        <v>0</v>
      </c>
      <c r="E59" s="179">
        <f>SUM(M59:Q59)</f>
        <v>0</v>
      </c>
      <c r="F59" s="491"/>
      <c r="G59" s="176"/>
      <c r="H59" s="176"/>
      <c r="I59" s="172">
        <f t="shared" si="17"/>
        <v>0</v>
      </c>
      <c r="J59" s="172">
        <f t="shared" si="17"/>
        <v>0</v>
      </c>
      <c r="K59" s="176"/>
      <c r="L59" s="182"/>
      <c r="M59" s="176"/>
      <c r="N59" s="176"/>
      <c r="O59" s="176"/>
      <c r="P59" s="176"/>
      <c r="Q59" s="176"/>
      <c r="R59" s="183"/>
      <c r="S59" s="183"/>
      <c r="T59" s="177" t="str">
        <f>IF(AND(D59&gt;=0,G59-M59&gt;=0,H59-N59&gt;=0),"OK","Please explain =&gt;")</f>
        <v>OK</v>
      </c>
      <c r="U59" s="100"/>
      <c r="X59" s="30"/>
      <c r="AB59" s="488" t="s">
        <v>859</v>
      </c>
      <c r="AC59" s="488" t="s">
        <v>860</v>
      </c>
    </row>
    <row r="60" spans="2:29" ht="15" customHeight="1">
      <c r="B60" s="487" t="s">
        <v>861</v>
      </c>
      <c r="C60" s="172">
        <f>+SUM(C61:C63,C67:C70)</f>
        <v>0</v>
      </c>
      <c r="D60" s="172">
        <f>+SUM(D61:D63,D67:D70)</f>
        <v>0</v>
      </c>
      <c r="E60" s="172">
        <f>+SUM(E61:E63,E67:E70)</f>
        <v>0</v>
      </c>
      <c r="F60" s="483"/>
      <c r="G60" s="179">
        <f>+SUM(G61:G63,G67:G70)</f>
        <v>0</v>
      </c>
      <c r="H60" s="179">
        <f>+SUM(H61:H63,H67:H70)</f>
        <v>0</v>
      </c>
      <c r="I60" s="179">
        <f>+SUM(I61:I63,I67:I70)</f>
        <v>0</v>
      </c>
      <c r="J60" s="179">
        <f>+SUM(J61:J63,J67:J70)</f>
        <v>0</v>
      </c>
      <c r="K60" s="179">
        <f>+SUM(K61:K63,K67:K70)</f>
        <v>0</v>
      </c>
      <c r="L60" s="178"/>
      <c r="M60" s="179">
        <f>+SUM(M61:M63,M67:M70)</f>
        <v>0</v>
      </c>
      <c r="N60" s="179">
        <f>+SUM(N61:N63,N67:N70)</f>
        <v>0</v>
      </c>
      <c r="O60" s="179">
        <f>+SUM(O61:O63,O67:O70)</f>
        <v>0</v>
      </c>
      <c r="P60" s="179">
        <f>+SUM(P61:P63,P67:P70)</f>
        <v>0</v>
      </c>
      <c r="Q60" s="179">
        <f>+SUM(Q61:Q63,Q67:Q70)</f>
        <v>0</v>
      </c>
      <c r="R60" s="162"/>
      <c r="S60" s="162"/>
      <c r="T60" s="180"/>
      <c r="U60" s="181"/>
      <c r="X60" s="30"/>
      <c r="AB60" s="488" t="s">
        <v>789</v>
      </c>
      <c r="AC60" s="488" t="s">
        <v>825</v>
      </c>
    </row>
    <row r="61" spans="2:29" ht="15" customHeight="1">
      <c r="B61" s="464" t="s">
        <v>770</v>
      </c>
      <c r="C61" s="172">
        <f>SUM(G61:K61)</f>
        <v>0</v>
      </c>
      <c r="D61" s="172">
        <f>C61-E61</f>
        <v>0</v>
      </c>
      <c r="E61" s="172">
        <f>SUM(M61:Q61)</f>
        <v>0</v>
      </c>
      <c r="F61" s="483"/>
      <c r="G61" s="176"/>
      <c r="H61" s="176"/>
      <c r="I61" s="172">
        <f>O61</f>
        <v>0</v>
      </c>
      <c r="J61" s="172">
        <f>P61</f>
        <v>0</v>
      </c>
      <c r="K61" s="176"/>
      <c r="L61" s="178"/>
      <c r="M61" s="176"/>
      <c r="N61" s="176"/>
      <c r="O61" s="176"/>
      <c r="P61" s="176"/>
      <c r="Q61" s="176"/>
      <c r="R61" s="162"/>
      <c r="S61" s="162"/>
      <c r="T61" s="177" t="str">
        <f>IF(AND(D61&gt;=0,G61-M61&gt;=0,H61-N61&gt;=0),"OK","Please explain =&gt;")</f>
        <v>OK</v>
      </c>
      <c r="U61" s="100"/>
      <c r="X61" s="30"/>
      <c r="AB61" s="488" t="s">
        <v>836</v>
      </c>
      <c r="AC61" s="488" t="s">
        <v>862</v>
      </c>
    </row>
    <row r="62" spans="2:29" ht="15" customHeight="1">
      <c r="B62" s="464" t="s">
        <v>773</v>
      </c>
      <c r="C62" s="172">
        <f>SUM(G62:K62)</f>
        <v>0</v>
      </c>
      <c r="D62" s="172">
        <f>C62-E62</f>
        <v>0</v>
      </c>
      <c r="E62" s="172">
        <f>SUM(M62:Q62)</f>
        <v>0</v>
      </c>
      <c r="F62" s="483"/>
      <c r="G62" s="176"/>
      <c r="H62" s="176"/>
      <c r="I62" s="172">
        <f>O62</f>
        <v>0</v>
      </c>
      <c r="J62" s="172">
        <f>P62</f>
        <v>0</v>
      </c>
      <c r="K62" s="176"/>
      <c r="L62" s="178"/>
      <c r="M62" s="176"/>
      <c r="N62" s="176"/>
      <c r="O62" s="176"/>
      <c r="P62" s="176"/>
      <c r="Q62" s="176"/>
      <c r="R62" s="162"/>
      <c r="S62" s="162"/>
      <c r="T62" s="177" t="str">
        <f>IF(AND(D62&gt;=0,G62-M62&gt;=0,H62-N62&gt;=0),"OK","Please explain =&gt;")</f>
        <v>OK</v>
      </c>
      <c r="U62" s="100"/>
      <c r="X62" s="30"/>
      <c r="AB62" s="488" t="s">
        <v>838</v>
      </c>
      <c r="AC62" s="488" t="s">
        <v>863</v>
      </c>
    </row>
    <row r="63" spans="2:29" ht="15" customHeight="1">
      <c r="B63" s="464" t="s">
        <v>840</v>
      </c>
      <c r="C63" s="172">
        <f>SUM(C64:C66)</f>
        <v>0</v>
      </c>
      <c r="D63" s="172">
        <f>SUM(D64:D66)</f>
        <v>0</v>
      </c>
      <c r="E63" s="172">
        <f>SUM(E64:E66)</f>
        <v>0</v>
      </c>
      <c r="F63" s="483"/>
      <c r="G63" s="172">
        <f>SUM(G64:G66)</f>
        <v>0</v>
      </c>
      <c r="H63" s="172">
        <f>SUM(H64:H66)</f>
        <v>0</v>
      </c>
      <c r="I63" s="172">
        <f>SUM(I64:I66)</f>
        <v>0</v>
      </c>
      <c r="J63" s="172">
        <f>SUM(J64:J66)</f>
        <v>0</v>
      </c>
      <c r="K63" s="172">
        <f>SUM(K64:K66)</f>
        <v>0</v>
      </c>
      <c r="L63" s="178"/>
      <c r="M63" s="172">
        <f>SUM(M64:M66)</f>
        <v>0</v>
      </c>
      <c r="N63" s="172">
        <f>SUM(N64:N66)</f>
        <v>0</v>
      </c>
      <c r="O63" s="172">
        <f>SUM(O64:O66)</f>
        <v>0</v>
      </c>
      <c r="P63" s="172">
        <f>SUM(P64:P66)</f>
        <v>0</v>
      </c>
      <c r="Q63" s="172">
        <f>SUM(Q64:Q66)</f>
        <v>0</v>
      </c>
      <c r="R63" s="162"/>
      <c r="S63" s="162"/>
      <c r="T63" s="180"/>
      <c r="U63" s="181"/>
      <c r="X63" s="30"/>
      <c r="AB63" s="488" t="s">
        <v>789</v>
      </c>
      <c r="AC63" s="488" t="s">
        <v>825</v>
      </c>
    </row>
    <row r="64" spans="2:29" ht="15" customHeight="1">
      <c r="B64" s="493" t="s">
        <v>776</v>
      </c>
      <c r="C64" s="179">
        <f t="shared" ref="C64:C69" si="18">SUM(G64:K64)</f>
        <v>0</v>
      </c>
      <c r="D64" s="179">
        <f t="shared" ref="D64:D69" si="19">C64-E64</f>
        <v>0</v>
      </c>
      <c r="E64" s="179">
        <f t="shared" ref="E64:E69" si="20">SUM(M64:Q64)</f>
        <v>0</v>
      </c>
      <c r="F64" s="483"/>
      <c r="G64" s="176"/>
      <c r="H64" s="176"/>
      <c r="I64" s="172">
        <f t="shared" ref="I64:J69" si="21">O64</f>
        <v>0</v>
      </c>
      <c r="J64" s="172">
        <f t="shared" si="21"/>
        <v>0</v>
      </c>
      <c r="K64" s="176"/>
      <c r="L64" s="178"/>
      <c r="M64" s="176"/>
      <c r="N64" s="176"/>
      <c r="O64" s="176"/>
      <c r="P64" s="176"/>
      <c r="Q64" s="176"/>
      <c r="R64" s="162"/>
      <c r="S64" s="162"/>
      <c r="T64" s="177" t="str">
        <f t="shared" ref="T64:T69" si="22">IF(AND(D64&gt;=0,G64-M64&gt;=0,H64-N64&gt;=0),"OK","Please explain =&gt;")</f>
        <v>OK</v>
      </c>
      <c r="U64" s="100"/>
      <c r="X64" s="30"/>
      <c r="AB64" s="488" t="s">
        <v>841</v>
      </c>
      <c r="AC64" s="488" t="s">
        <v>864</v>
      </c>
    </row>
    <row r="65" spans="2:29" ht="15" customHeight="1">
      <c r="B65" s="493" t="s">
        <v>779</v>
      </c>
      <c r="C65" s="179">
        <f t="shared" si="18"/>
        <v>0</v>
      </c>
      <c r="D65" s="179">
        <f t="shared" si="19"/>
        <v>0</v>
      </c>
      <c r="E65" s="179">
        <f t="shared" si="20"/>
        <v>0</v>
      </c>
      <c r="F65" s="483"/>
      <c r="G65" s="176"/>
      <c r="H65" s="176"/>
      <c r="I65" s="172">
        <f t="shared" si="21"/>
        <v>0</v>
      </c>
      <c r="J65" s="172">
        <f t="shared" si="21"/>
        <v>0</v>
      </c>
      <c r="K65" s="176"/>
      <c r="L65" s="178"/>
      <c r="M65" s="176"/>
      <c r="N65" s="176"/>
      <c r="O65" s="176"/>
      <c r="P65" s="176"/>
      <c r="Q65" s="176"/>
      <c r="R65" s="162"/>
      <c r="S65" s="162"/>
      <c r="T65" s="177" t="str">
        <f t="shared" si="22"/>
        <v>OK</v>
      </c>
      <c r="U65" s="100"/>
      <c r="X65" s="30"/>
      <c r="AB65" s="488" t="s">
        <v>843</v>
      </c>
      <c r="AC65" s="488" t="s">
        <v>865</v>
      </c>
    </row>
    <row r="66" spans="2:29" ht="15" customHeight="1">
      <c r="B66" s="493" t="s">
        <v>782</v>
      </c>
      <c r="C66" s="179">
        <f t="shared" si="18"/>
        <v>0</v>
      </c>
      <c r="D66" s="179">
        <f t="shared" si="19"/>
        <v>0</v>
      </c>
      <c r="E66" s="179">
        <f t="shared" si="20"/>
        <v>0</v>
      </c>
      <c r="F66" s="483"/>
      <c r="G66" s="176"/>
      <c r="H66" s="176"/>
      <c r="I66" s="172">
        <f t="shared" si="21"/>
        <v>0</v>
      </c>
      <c r="J66" s="172">
        <f t="shared" si="21"/>
        <v>0</v>
      </c>
      <c r="K66" s="176"/>
      <c r="L66" s="178"/>
      <c r="M66" s="176"/>
      <c r="N66" s="176"/>
      <c r="O66" s="176"/>
      <c r="P66" s="176"/>
      <c r="Q66" s="176"/>
      <c r="R66" s="162"/>
      <c r="S66" s="162"/>
      <c r="T66" s="177" t="str">
        <f t="shared" si="22"/>
        <v>OK</v>
      </c>
      <c r="U66" s="100"/>
      <c r="X66" s="30"/>
      <c r="AB66" s="488" t="s">
        <v>845</v>
      </c>
      <c r="AC66" s="488" t="s">
        <v>866</v>
      </c>
    </row>
    <row r="67" spans="2:29" ht="15" customHeight="1">
      <c r="B67" s="464" t="s">
        <v>785</v>
      </c>
      <c r="C67" s="172">
        <f t="shared" si="18"/>
        <v>0</v>
      </c>
      <c r="D67" s="172">
        <f t="shared" si="19"/>
        <v>0</v>
      </c>
      <c r="E67" s="172">
        <f t="shared" si="20"/>
        <v>0</v>
      </c>
      <c r="F67" s="483"/>
      <c r="G67" s="176"/>
      <c r="H67" s="176"/>
      <c r="I67" s="172">
        <f t="shared" si="21"/>
        <v>0</v>
      </c>
      <c r="J67" s="172">
        <f t="shared" si="21"/>
        <v>0</v>
      </c>
      <c r="K67" s="176"/>
      <c r="L67" s="178"/>
      <c r="M67" s="176"/>
      <c r="N67" s="176"/>
      <c r="O67" s="176"/>
      <c r="P67" s="176"/>
      <c r="Q67" s="176"/>
      <c r="R67" s="162"/>
      <c r="S67" s="162"/>
      <c r="T67" s="177" t="str">
        <f t="shared" si="22"/>
        <v>OK</v>
      </c>
      <c r="U67" s="100"/>
      <c r="X67" s="30"/>
      <c r="AB67" s="488" t="s">
        <v>847</v>
      </c>
      <c r="AC67" s="488" t="s">
        <v>867</v>
      </c>
    </row>
    <row r="68" spans="2:29" ht="15" customHeight="1">
      <c r="B68" s="464" t="s">
        <v>788</v>
      </c>
      <c r="C68" s="172">
        <f t="shared" si="18"/>
        <v>0</v>
      </c>
      <c r="D68" s="172">
        <f t="shared" si="19"/>
        <v>0</v>
      </c>
      <c r="E68" s="172">
        <f t="shared" si="20"/>
        <v>0</v>
      </c>
      <c r="F68" s="483"/>
      <c r="G68" s="176"/>
      <c r="H68" s="176"/>
      <c r="I68" s="172">
        <f t="shared" si="21"/>
        <v>0</v>
      </c>
      <c r="J68" s="172">
        <f t="shared" si="21"/>
        <v>0</v>
      </c>
      <c r="K68" s="176"/>
      <c r="L68" s="178"/>
      <c r="M68" s="176"/>
      <c r="N68" s="176"/>
      <c r="O68" s="176"/>
      <c r="P68" s="176"/>
      <c r="Q68" s="176"/>
      <c r="R68" s="162"/>
      <c r="S68" s="162"/>
      <c r="T68" s="177" t="str">
        <f t="shared" si="22"/>
        <v>OK</v>
      </c>
      <c r="U68" s="100"/>
      <c r="X68" s="30"/>
      <c r="AB68" s="488" t="s">
        <v>849</v>
      </c>
      <c r="AC68" s="488" t="s">
        <v>868</v>
      </c>
    </row>
    <row r="69" spans="2:29" ht="15" customHeight="1">
      <c r="B69" s="464" t="s">
        <v>796</v>
      </c>
      <c r="C69" s="172">
        <f t="shared" si="18"/>
        <v>0</v>
      </c>
      <c r="D69" s="172">
        <f t="shared" si="19"/>
        <v>0</v>
      </c>
      <c r="E69" s="172">
        <f t="shared" si="20"/>
        <v>0</v>
      </c>
      <c r="F69" s="483"/>
      <c r="G69" s="176"/>
      <c r="H69" s="176"/>
      <c r="I69" s="172">
        <f t="shared" si="21"/>
        <v>0</v>
      </c>
      <c r="J69" s="172">
        <f t="shared" si="21"/>
        <v>0</v>
      </c>
      <c r="K69" s="176"/>
      <c r="L69" s="178"/>
      <c r="M69" s="176"/>
      <c r="N69" s="176"/>
      <c r="O69" s="176"/>
      <c r="P69" s="176"/>
      <c r="Q69" s="176"/>
      <c r="R69" s="162"/>
      <c r="S69" s="162"/>
      <c r="T69" s="177" t="str">
        <f t="shared" si="22"/>
        <v>OK</v>
      </c>
      <c r="U69" s="100"/>
      <c r="X69" s="30"/>
      <c r="AB69" s="488" t="s">
        <v>851</v>
      </c>
      <c r="AC69" s="488" t="s">
        <v>869</v>
      </c>
    </row>
    <row r="70" spans="2:29" ht="15" customHeight="1">
      <c r="B70" s="489" t="s">
        <v>804</v>
      </c>
      <c r="C70" s="172">
        <f>+C71+C72+C73</f>
        <v>0</v>
      </c>
      <c r="D70" s="172">
        <f>+D71+D72+D73</f>
        <v>0</v>
      </c>
      <c r="E70" s="172">
        <f>+E71+E72+E73</f>
        <v>0</v>
      </c>
      <c r="F70" s="491"/>
      <c r="G70" s="172">
        <f>+G71+G72+G73</f>
        <v>0</v>
      </c>
      <c r="H70" s="172">
        <f>+H71+H72+H73</f>
        <v>0</v>
      </c>
      <c r="I70" s="172">
        <f>+I71+I72+I73</f>
        <v>0</v>
      </c>
      <c r="J70" s="172">
        <f>+J71+J72+J73</f>
        <v>0</v>
      </c>
      <c r="K70" s="172">
        <f>+K71+K72+K73</f>
        <v>0</v>
      </c>
      <c r="L70" s="182"/>
      <c r="M70" s="172">
        <f>+M71+M72+M73</f>
        <v>0</v>
      </c>
      <c r="N70" s="172">
        <f>+N71+N72+N73</f>
        <v>0</v>
      </c>
      <c r="O70" s="172">
        <f>+O71+O72+O73</f>
        <v>0</v>
      </c>
      <c r="P70" s="172">
        <f>+P71+P72+P73</f>
        <v>0</v>
      </c>
      <c r="Q70" s="172">
        <f>+Q71+Q72+Q73</f>
        <v>0</v>
      </c>
      <c r="R70" s="183"/>
      <c r="S70" s="183"/>
      <c r="T70" s="180"/>
      <c r="U70" s="181"/>
      <c r="X70" s="30"/>
      <c r="AB70" s="488" t="s">
        <v>870</v>
      </c>
      <c r="AC70" s="488" t="s">
        <v>871</v>
      </c>
    </row>
    <row r="71" spans="2:29" ht="15" customHeight="1">
      <c r="B71" s="490" t="s">
        <v>807</v>
      </c>
      <c r="C71" s="179">
        <f>SUM(G71:K71)</f>
        <v>0</v>
      </c>
      <c r="D71" s="179">
        <f>C71-E71</f>
        <v>0</v>
      </c>
      <c r="E71" s="179">
        <f>SUM(M71:Q71)</f>
        <v>0</v>
      </c>
      <c r="F71" s="491"/>
      <c r="G71" s="176"/>
      <c r="H71" s="176"/>
      <c r="I71" s="172">
        <f t="shared" ref="I71:J73" si="23">O71</f>
        <v>0</v>
      </c>
      <c r="J71" s="172">
        <f t="shared" si="23"/>
        <v>0</v>
      </c>
      <c r="K71" s="176"/>
      <c r="L71" s="182"/>
      <c r="M71" s="176"/>
      <c r="N71" s="176"/>
      <c r="O71" s="176"/>
      <c r="P71" s="176"/>
      <c r="Q71" s="176"/>
      <c r="R71" s="183"/>
      <c r="S71" s="183"/>
      <c r="T71" s="177" t="str">
        <f>IF(AND(D71&gt;=0,G71-M71&gt;=0,H71-N71&gt;=0),"OK","Please explain =&gt;")</f>
        <v>OK</v>
      </c>
      <c r="U71" s="100"/>
      <c r="X71" s="30"/>
      <c r="AB71" s="488" t="s">
        <v>855</v>
      </c>
      <c r="AC71" s="488" t="s">
        <v>872</v>
      </c>
    </row>
    <row r="72" spans="2:29" ht="15" customHeight="1">
      <c r="B72" s="490" t="s">
        <v>810</v>
      </c>
      <c r="C72" s="179">
        <f>SUM(G72:K72)</f>
        <v>0</v>
      </c>
      <c r="D72" s="179">
        <f>C72-E72</f>
        <v>0</v>
      </c>
      <c r="E72" s="179">
        <f>SUM(M72:Q72)</f>
        <v>0</v>
      </c>
      <c r="F72" s="491"/>
      <c r="G72" s="176"/>
      <c r="H72" s="176"/>
      <c r="I72" s="172">
        <f t="shared" si="23"/>
        <v>0</v>
      </c>
      <c r="J72" s="172">
        <f t="shared" si="23"/>
        <v>0</v>
      </c>
      <c r="K72" s="176"/>
      <c r="L72" s="182"/>
      <c r="M72" s="176"/>
      <c r="N72" s="176"/>
      <c r="O72" s="176"/>
      <c r="P72" s="176"/>
      <c r="Q72" s="176"/>
      <c r="R72" s="183"/>
      <c r="S72" s="183"/>
      <c r="T72" s="177" t="str">
        <f>IF(AND(D72&gt;=0,G72-M72&gt;=0,H72-N72&gt;=0),"OK","Please explain =&gt;")</f>
        <v>OK</v>
      </c>
      <c r="U72" s="100"/>
      <c r="X72" s="30"/>
      <c r="AB72" s="488" t="s">
        <v>857</v>
      </c>
      <c r="AC72" s="488" t="s">
        <v>873</v>
      </c>
    </row>
    <row r="73" spans="2:29" ht="15" customHeight="1">
      <c r="B73" s="490" t="s">
        <v>813</v>
      </c>
      <c r="C73" s="179">
        <f>SUM(G73:K73)</f>
        <v>0</v>
      </c>
      <c r="D73" s="179">
        <f>C73-E73</f>
        <v>0</v>
      </c>
      <c r="E73" s="179">
        <f>SUM(M73:Q73)</f>
        <v>0</v>
      </c>
      <c r="F73" s="491"/>
      <c r="G73" s="176"/>
      <c r="H73" s="176"/>
      <c r="I73" s="172">
        <f t="shared" si="23"/>
        <v>0</v>
      </c>
      <c r="J73" s="172">
        <f t="shared" si="23"/>
        <v>0</v>
      </c>
      <c r="K73" s="176"/>
      <c r="L73" s="182"/>
      <c r="M73" s="176"/>
      <c r="N73" s="176"/>
      <c r="O73" s="176"/>
      <c r="P73" s="176"/>
      <c r="Q73" s="176"/>
      <c r="R73" s="183"/>
      <c r="S73" s="183"/>
      <c r="T73" s="177" t="str">
        <f>IF(AND(D73&gt;=0,G73-M73&gt;=0,H73-N73&gt;=0),"OK","Please explain =&gt;")</f>
        <v>OK</v>
      </c>
      <c r="U73" s="100"/>
      <c r="X73" s="30"/>
      <c r="AB73" s="488" t="s">
        <v>859</v>
      </c>
      <c r="AC73" s="488" t="s">
        <v>874</v>
      </c>
    </row>
    <row r="74" spans="2:29" ht="15" customHeight="1">
      <c r="B74" s="487" t="s">
        <v>875</v>
      </c>
      <c r="C74" s="172">
        <f>+SUM(C75:C81)</f>
        <v>0</v>
      </c>
      <c r="D74" s="172">
        <f>+SUM(D75:D81)</f>
        <v>0</v>
      </c>
      <c r="E74" s="172">
        <f>+SUM(E75:E81)</f>
        <v>0</v>
      </c>
      <c r="F74" s="483"/>
      <c r="G74" s="172">
        <f>+SUM(G75:G81)</f>
        <v>0</v>
      </c>
      <c r="H74" s="172">
        <f>+SUM(H75:H81)</f>
        <v>0</v>
      </c>
      <c r="I74" s="172">
        <f>+SUM(I75:I81)</f>
        <v>0</v>
      </c>
      <c r="J74" s="172">
        <f>+SUM(J75:J81)</f>
        <v>0</v>
      </c>
      <c r="K74" s="172">
        <f>+SUM(K75:K81)</f>
        <v>0</v>
      </c>
      <c r="L74" s="178"/>
      <c r="M74" s="172">
        <f>+SUM(M75:M81)</f>
        <v>0</v>
      </c>
      <c r="N74" s="172">
        <f>+SUM(N75:N81)</f>
        <v>0</v>
      </c>
      <c r="O74" s="172">
        <f>+SUM(O75:O81)</f>
        <v>0</v>
      </c>
      <c r="P74" s="172">
        <f>+SUM(P75:P81)</f>
        <v>0</v>
      </c>
      <c r="Q74" s="172">
        <f>+SUM(Q75:Q81)</f>
        <v>0</v>
      </c>
      <c r="R74" s="162"/>
      <c r="S74" s="162"/>
      <c r="T74" s="180"/>
      <c r="U74" s="181"/>
      <c r="X74" s="30"/>
      <c r="AB74" s="488" t="s">
        <v>789</v>
      </c>
      <c r="AC74" s="488" t="s">
        <v>797</v>
      </c>
    </row>
    <row r="75" spans="2:29" ht="15" customHeight="1">
      <c r="B75" s="464" t="s">
        <v>770</v>
      </c>
      <c r="C75" s="172">
        <f t="shared" ref="C75:C80" si="24">SUM(G75:K75)</f>
        <v>0</v>
      </c>
      <c r="D75" s="172">
        <f t="shared" ref="D75:D80" si="25">C75-E75</f>
        <v>0</v>
      </c>
      <c r="E75" s="172">
        <f t="shared" ref="E75:E80" si="26">SUM(M75:Q75)</f>
        <v>0</v>
      </c>
      <c r="F75" s="483"/>
      <c r="G75" s="176"/>
      <c r="H75" s="176"/>
      <c r="I75" s="172">
        <f t="shared" ref="I75:J80" si="27">O75</f>
        <v>0</v>
      </c>
      <c r="J75" s="172">
        <f t="shared" si="27"/>
        <v>0</v>
      </c>
      <c r="K75" s="176"/>
      <c r="L75" s="178"/>
      <c r="M75" s="176"/>
      <c r="N75" s="176"/>
      <c r="O75" s="176"/>
      <c r="P75" s="176"/>
      <c r="Q75" s="176"/>
      <c r="R75" s="162"/>
      <c r="S75" s="162"/>
      <c r="T75" s="177" t="str">
        <f t="shared" ref="T75:T80" si="28">IF(AND(D75&gt;=0,G75-M75&gt;=0,H75-N75&gt;=0),"OK","Please explain =&gt;")</f>
        <v>OK</v>
      </c>
      <c r="U75" s="100"/>
      <c r="X75" s="30"/>
      <c r="AB75" s="488" t="s">
        <v>876</v>
      </c>
      <c r="AC75" s="488" t="s">
        <v>877</v>
      </c>
    </row>
    <row r="76" spans="2:29" ht="15" customHeight="1">
      <c r="B76" s="464" t="s">
        <v>773</v>
      </c>
      <c r="C76" s="172">
        <f t="shared" si="24"/>
        <v>0</v>
      </c>
      <c r="D76" s="172">
        <f t="shared" si="25"/>
        <v>0</v>
      </c>
      <c r="E76" s="172">
        <f t="shared" si="26"/>
        <v>0</v>
      </c>
      <c r="F76" s="483"/>
      <c r="G76" s="176"/>
      <c r="H76" s="176"/>
      <c r="I76" s="172">
        <f t="shared" si="27"/>
        <v>0</v>
      </c>
      <c r="J76" s="172">
        <f t="shared" si="27"/>
        <v>0</v>
      </c>
      <c r="K76" s="176"/>
      <c r="L76" s="178"/>
      <c r="M76" s="176"/>
      <c r="N76" s="176"/>
      <c r="O76" s="176"/>
      <c r="P76" s="176"/>
      <c r="Q76" s="176"/>
      <c r="R76" s="162"/>
      <c r="S76" s="162"/>
      <c r="T76" s="177" t="str">
        <f t="shared" si="28"/>
        <v>OK</v>
      </c>
      <c r="U76" s="100"/>
      <c r="X76" s="30"/>
      <c r="AB76" s="488" t="s">
        <v>878</v>
      </c>
      <c r="AC76" s="488" t="s">
        <v>879</v>
      </c>
    </row>
    <row r="77" spans="2:29" ht="15" customHeight="1">
      <c r="B77" s="464" t="s">
        <v>840</v>
      </c>
      <c r="C77" s="172">
        <f t="shared" si="24"/>
        <v>0</v>
      </c>
      <c r="D77" s="172">
        <f t="shared" si="25"/>
        <v>0</v>
      </c>
      <c r="E77" s="172">
        <f t="shared" si="26"/>
        <v>0</v>
      </c>
      <c r="F77" s="483"/>
      <c r="G77" s="176"/>
      <c r="H77" s="176"/>
      <c r="I77" s="172">
        <f t="shared" si="27"/>
        <v>0</v>
      </c>
      <c r="J77" s="172">
        <f t="shared" si="27"/>
        <v>0</v>
      </c>
      <c r="K77" s="176"/>
      <c r="L77" s="178"/>
      <c r="M77" s="176"/>
      <c r="N77" s="176"/>
      <c r="O77" s="176"/>
      <c r="P77" s="176"/>
      <c r="Q77" s="176"/>
      <c r="R77" s="162"/>
      <c r="S77" s="162"/>
      <c r="T77" s="177" t="str">
        <f t="shared" si="28"/>
        <v>OK</v>
      </c>
      <c r="U77" s="100"/>
      <c r="X77" s="30"/>
      <c r="AB77" s="488" t="s">
        <v>880</v>
      </c>
      <c r="AC77" s="488" t="s">
        <v>881</v>
      </c>
    </row>
    <row r="78" spans="2:29" ht="15" customHeight="1">
      <c r="B78" s="464" t="s">
        <v>785</v>
      </c>
      <c r="C78" s="172">
        <f t="shared" si="24"/>
        <v>0</v>
      </c>
      <c r="D78" s="172">
        <f t="shared" si="25"/>
        <v>0</v>
      </c>
      <c r="E78" s="172">
        <f t="shared" si="26"/>
        <v>0</v>
      </c>
      <c r="F78" s="483"/>
      <c r="G78" s="176"/>
      <c r="H78" s="176"/>
      <c r="I78" s="172">
        <f t="shared" si="27"/>
        <v>0</v>
      </c>
      <c r="J78" s="172">
        <f t="shared" si="27"/>
        <v>0</v>
      </c>
      <c r="K78" s="176"/>
      <c r="L78" s="178"/>
      <c r="M78" s="176"/>
      <c r="N78" s="176"/>
      <c r="O78" s="176"/>
      <c r="P78" s="176"/>
      <c r="Q78" s="176"/>
      <c r="R78" s="162"/>
      <c r="S78" s="162"/>
      <c r="T78" s="177" t="str">
        <f t="shared" si="28"/>
        <v>OK</v>
      </c>
      <c r="U78" s="100"/>
      <c r="X78" s="30"/>
      <c r="AB78" s="488" t="s">
        <v>882</v>
      </c>
      <c r="AC78" s="488" t="s">
        <v>883</v>
      </c>
    </row>
    <row r="79" spans="2:29" ht="15" customHeight="1">
      <c r="B79" s="464" t="s">
        <v>788</v>
      </c>
      <c r="C79" s="172">
        <f t="shared" si="24"/>
        <v>0</v>
      </c>
      <c r="D79" s="172">
        <f t="shared" si="25"/>
        <v>0</v>
      </c>
      <c r="E79" s="172">
        <f t="shared" si="26"/>
        <v>0</v>
      </c>
      <c r="F79" s="483"/>
      <c r="G79" s="176"/>
      <c r="H79" s="176"/>
      <c r="I79" s="172">
        <f t="shared" si="27"/>
        <v>0</v>
      </c>
      <c r="J79" s="172">
        <f t="shared" si="27"/>
        <v>0</v>
      </c>
      <c r="K79" s="176"/>
      <c r="L79" s="178"/>
      <c r="M79" s="176"/>
      <c r="N79" s="176"/>
      <c r="O79" s="176"/>
      <c r="P79" s="176"/>
      <c r="Q79" s="176"/>
      <c r="R79" s="162"/>
      <c r="S79" s="162"/>
      <c r="T79" s="177" t="str">
        <f t="shared" si="28"/>
        <v>OK</v>
      </c>
      <c r="U79" s="100"/>
      <c r="X79" s="30"/>
      <c r="AB79" s="488" t="s">
        <v>884</v>
      </c>
      <c r="AC79" s="488" t="s">
        <v>885</v>
      </c>
    </row>
    <row r="80" spans="2:29" ht="15" customHeight="1">
      <c r="B80" s="464" t="s">
        <v>796</v>
      </c>
      <c r="C80" s="172">
        <f t="shared" si="24"/>
        <v>0</v>
      </c>
      <c r="D80" s="172">
        <f t="shared" si="25"/>
        <v>0</v>
      </c>
      <c r="E80" s="172">
        <f t="shared" si="26"/>
        <v>0</v>
      </c>
      <c r="F80" s="483"/>
      <c r="G80" s="176"/>
      <c r="H80" s="176"/>
      <c r="I80" s="172">
        <f t="shared" si="27"/>
        <v>0</v>
      </c>
      <c r="J80" s="172">
        <f t="shared" si="27"/>
        <v>0</v>
      </c>
      <c r="K80" s="176"/>
      <c r="L80" s="178"/>
      <c r="M80" s="176"/>
      <c r="N80" s="176"/>
      <c r="O80" s="176"/>
      <c r="P80" s="176"/>
      <c r="Q80" s="176"/>
      <c r="R80" s="162"/>
      <c r="S80" s="162"/>
      <c r="T80" s="177" t="str">
        <f t="shared" si="28"/>
        <v>OK</v>
      </c>
      <c r="U80" s="100"/>
      <c r="X80" s="30"/>
      <c r="AB80" s="488" t="s">
        <v>886</v>
      </c>
      <c r="AC80" s="488" t="s">
        <v>887</v>
      </c>
    </row>
    <row r="81" spans="1:29" ht="15" customHeight="1">
      <c r="B81" s="489" t="s">
        <v>804</v>
      </c>
      <c r="C81" s="172">
        <f>+C82+C83+C84</f>
        <v>0</v>
      </c>
      <c r="D81" s="172">
        <f>+D82+D83+D84</f>
        <v>0</v>
      </c>
      <c r="E81" s="172">
        <f>+E82+E83+E84</f>
        <v>0</v>
      </c>
      <c r="F81" s="491"/>
      <c r="G81" s="172">
        <f>+G82+G83+G84</f>
        <v>0</v>
      </c>
      <c r="H81" s="172">
        <f>+H82+H83+H84</f>
        <v>0</v>
      </c>
      <c r="I81" s="172">
        <f>+I82+I83+I84</f>
        <v>0</v>
      </c>
      <c r="J81" s="172">
        <f>+J82+J83+J84</f>
        <v>0</v>
      </c>
      <c r="K81" s="172">
        <f>+K82+K83+K84</f>
        <v>0</v>
      </c>
      <c r="L81" s="182"/>
      <c r="M81" s="172">
        <f>+M82+M83+M84</f>
        <v>0</v>
      </c>
      <c r="N81" s="172">
        <f>+N82+N83+N84</f>
        <v>0</v>
      </c>
      <c r="O81" s="172">
        <f>+O82+O83+O84</f>
        <v>0</v>
      </c>
      <c r="P81" s="172">
        <f>+P82+P83+P84</f>
        <v>0</v>
      </c>
      <c r="Q81" s="172">
        <f>+Q82+Q83+Q84</f>
        <v>0</v>
      </c>
      <c r="R81" s="183"/>
      <c r="S81" s="183"/>
      <c r="T81" s="180"/>
      <c r="U81" s="181"/>
      <c r="X81" s="30"/>
      <c r="AB81" s="488" t="s">
        <v>888</v>
      </c>
      <c r="AC81" s="488" t="s">
        <v>889</v>
      </c>
    </row>
    <row r="82" spans="1:29" ht="15" customHeight="1">
      <c r="B82" s="490" t="s">
        <v>807</v>
      </c>
      <c r="C82" s="179">
        <f>SUM(G82:K82)</f>
        <v>0</v>
      </c>
      <c r="D82" s="179">
        <f>C82-E82</f>
        <v>0</v>
      </c>
      <c r="E82" s="179">
        <f>SUM(M82:Q82)</f>
        <v>0</v>
      </c>
      <c r="F82" s="491"/>
      <c r="G82" s="176"/>
      <c r="H82" s="176"/>
      <c r="I82" s="172">
        <f t="shared" ref="I82:J84" si="29">O82</f>
        <v>0</v>
      </c>
      <c r="J82" s="172">
        <f t="shared" si="29"/>
        <v>0</v>
      </c>
      <c r="K82" s="176"/>
      <c r="L82" s="182"/>
      <c r="M82" s="176"/>
      <c r="N82" s="176"/>
      <c r="O82" s="176"/>
      <c r="P82" s="176"/>
      <c r="Q82" s="176"/>
      <c r="R82" s="183"/>
      <c r="S82" s="183"/>
      <c r="T82" s="177" t="str">
        <f>IF(AND(D82&gt;=0,G82-M82&gt;=0,H82-N82&gt;=0),"OK","Please explain =&gt;")</f>
        <v>OK</v>
      </c>
      <c r="U82" s="100"/>
      <c r="X82" s="30"/>
      <c r="AB82" s="488" t="s">
        <v>890</v>
      </c>
      <c r="AC82" s="488" t="s">
        <v>891</v>
      </c>
    </row>
    <row r="83" spans="1:29" ht="15" customHeight="1">
      <c r="B83" s="490" t="s">
        <v>810</v>
      </c>
      <c r="C83" s="179">
        <f>SUM(G83:K83)</f>
        <v>0</v>
      </c>
      <c r="D83" s="179">
        <f>C83-E83</f>
        <v>0</v>
      </c>
      <c r="E83" s="179">
        <f>SUM(M83:Q83)</f>
        <v>0</v>
      </c>
      <c r="F83" s="491"/>
      <c r="G83" s="176"/>
      <c r="H83" s="176"/>
      <c r="I83" s="172">
        <f t="shared" si="29"/>
        <v>0</v>
      </c>
      <c r="J83" s="172">
        <f t="shared" si="29"/>
        <v>0</v>
      </c>
      <c r="K83" s="176"/>
      <c r="L83" s="182"/>
      <c r="M83" s="176"/>
      <c r="N83" s="176"/>
      <c r="O83" s="176"/>
      <c r="P83" s="176"/>
      <c r="Q83" s="176"/>
      <c r="R83" s="183"/>
      <c r="S83" s="183"/>
      <c r="T83" s="177" t="str">
        <f>IF(AND(D83&gt;=0,G83-M83&gt;=0,H83-N83&gt;=0),"OK","Please explain =&gt;")</f>
        <v>OK</v>
      </c>
      <c r="U83" s="100"/>
      <c r="X83" s="30"/>
      <c r="AB83" s="488" t="s">
        <v>892</v>
      </c>
      <c r="AC83" s="488" t="s">
        <v>893</v>
      </c>
    </row>
    <row r="84" spans="1:29" ht="15" customHeight="1">
      <c r="B84" s="490" t="s">
        <v>813</v>
      </c>
      <c r="C84" s="179">
        <f>SUM(G84:K84)</f>
        <v>0</v>
      </c>
      <c r="D84" s="179">
        <f>C84-E84</f>
        <v>0</v>
      </c>
      <c r="E84" s="179">
        <f>SUM(M84:Q84)</f>
        <v>0</v>
      </c>
      <c r="F84" s="491"/>
      <c r="G84" s="176"/>
      <c r="H84" s="176"/>
      <c r="I84" s="172">
        <f t="shared" si="29"/>
        <v>0</v>
      </c>
      <c r="J84" s="172">
        <f t="shared" si="29"/>
        <v>0</v>
      </c>
      <c r="K84" s="176"/>
      <c r="L84" s="182"/>
      <c r="M84" s="176"/>
      <c r="N84" s="176"/>
      <c r="O84" s="176"/>
      <c r="P84" s="176"/>
      <c r="Q84" s="176"/>
      <c r="R84" s="183"/>
      <c r="S84" s="183"/>
      <c r="T84" s="177" t="str">
        <f>IF(AND(D84&gt;=0,G84-M84&gt;=0,H84-N84&gt;=0),"OK","Please explain =&gt;")</f>
        <v>OK</v>
      </c>
      <c r="U84" s="100"/>
      <c r="X84" s="30"/>
      <c r="AB84" s="488" t="s">
        <v>894</v>
      </c>
      <c r="AC84" s="488" t="s">
        <v>895</v>
      </c>
    </row>
    <row r="85" spans="1:29" ht="15" customHeight="1">
      <c r="B85" s="487" t="s">
        <v>896</v>
      </c>
      <c r="C85" s="172">
        <f>+SUM(C86:C92)</f>
        <v>0</v>
      </c>
      <c r="D85" s="172">
        <f>+SUM(D86:D92)</f>
        <v>0</v>
      </c>
      <c r="E85" s="172">
        <f>+SUM(E86:E92)</f>
        <v>0</v>
      </c>
      <c r="F85" s="483"/>
      <c r="G85" s="179">
        <f>+SUM(G86:G92)</f>
        <v>0</v>
      </c>
      <c r="H85" s="179">
        <f>+SUM(H86:H92)</f>
        <v>0</v>
      </c>
      <c r="I85" s="179">
        <f>+SUM(I86:I92)</f>
        <v>0</v>
      </c>
      <c r="J85" s="179">
        <f>+SUM(J86:J92)</f>
        <v>0</v>
      </c>
      <c r="K85" s="179">
        <f>+SUM(K86:K92)</f>
        <v>0</v>
      </c>
      <c r="L85" s="178"/>
      <c r="M85" s="179">
        <f>+SUM(M86:M92)</f>
        <v>0</v>
      </c>
      <c r="N85" s="179">
        <f>+SUM(N86:N92)</f>
        <v>0</v>
      </c>
      <c r="O85" s="179">
        <f>+SUM(O86:O92)</f>
        <v>0</v>
      </c>
      <c r="P85" s="179">
        <f>+SUM(P86:P92)</f>
        <v>0</v>
      </c>
      <c r="Q85" s="179">
        <f>+SUM(Q86:Q92)</f>
        <v>0</v>
      </c>
      <c r="R85" s="162"/>
      <c r="S85" s="162"/>
      <c r="T85" s="180"/>
      <c r="U85" s="181"/>
      <c r="X85" s="30"/>
      <c r="AB85" s="488" t="s">
        <v>789</v>
      </c>
      <c r="AC85" s="488" t="s">
        <v>825</v>
      </c>
    </row>
    <row r="86" spans="1:29" ht="15" customHeight="1">
      <c r="B86" s="464" t="s">
        <v>770</v>
      </c>
      <c r="C86" s="172">
        <f t="shared" ref="C86:C91" si="30">SUM(G86:K86)</f>
        <v>0</v>
      </c>
      <c r="D86" s="172">
        <f t="shared" ref="D86:D91" si="31">C86-E86</f>
        <v>0</v>
      </c>
      <c r="E86" s="172">
        <f t="shared" ref="E86:E91" si="32">SUM(M86:Q86)</f>
        <v>0</v>
      </c>
      <c r="F86" s="483"/>
      <c r="G86" s="176"/>
      <c r="H86" s="176"/>
      <c r="I86" s="172">
        <f t="shared" ref="I86:J91" si="33">O86</f>
        <v>0</v>
      </c>
      <c r="J86" s="172">
        <f t="shared" si="33"/>
        <v>0</v>
      </c>
      <c r="K86" s="176"/>
      <c r="L86" s="178"/>
      <c r="M86" s="176"/>
      <c r="N86" s="176"/>
      <c r="O86" s="176"/>
      <c r="P86" s="176"/>
      <c r="Q86" s="176"/>
      <c r="R86" s="162"/>
      <c r="S86" s="162"/>
      <c r="T86" s="177" t="str">
        <f t="shared" ref="T86:T91" si="34">IF(AND(D86&gt;=0,G86-M86&gt;=0,H86-N86&gt;=0),"OK","Please explain =&gt;")</f>
        <v>OK</v>
      </c>
      <c r="U86" s="100"/>
      <c r="X86" s="30"/>
      <c r="AB86" s="488" t="s">
        <v>876</v>
      </c>
      <c r="AC86" s="488" t="s">
        <v>897</v>
      </c>
    </row>
    <row r="87" spans="1:29" ht="15" customHeight="1">
      <c r="B87" s="464" t="s">
        <v>773</v>
      </c>
      <c r="C87" s="172">
        <f t="shared" si="30"/>
        <v>0</v>
      </c>
      <c r="D87" s="172">
        <f t="shared" si="31"/>
        <v>0</v>
      </c>
      <c r="E87" s="172">
        <f t="shared" si="32"/>
        <v>0</v>
      </c>
      <c r="F87" s="483"/>
      <c r="G87" s="176"/>
      <c r="H87" s="176"/>
      <c r="I87" s="172">
        <f t="shared" si="33"/>
        <v>0</v>
      </c>
      <c r="J87" s="172">
        <f t="shared" si="33"/>
        <v>0</v>
      </c>
      <c r="K87" s="176"/>
      <c r="L87" s="178"/>
      <c r="M87" s="176"/>
      <c r="N87" s="176"/>
      <c r="O87" s="176"/>
      <c r="P87" s="176"/>
      <c r="Q87" s="176"/>
      <c r="R87" s="162"/>
      <c r="S87" s="162"/>
      <c r="T87" s="177" t="str">
        <f t="shared" si="34"/>
        <v>OK</v>
      </c>
      <c r="U87" s="100"/>
      <c r="X87" s="30"/>
      <c r="AB87" s="488" t="s">
        <v>878</v>
      </c>
      <c r="AC87" s="488" t="s">
        <v>898</v>
      </c>
    </row>
    <row r="88" spans="1:29" ht="15" customHeight="1">
      <c r="B88" s="464" t="s">
        <v>840</v>
      </c>
      <c r="C88" s="172">
        <f t="shared" si="30"/>
        <v>0</v>
      </c>
      <c r="D88" s="172">
        <f t="shared" si="31"/>
        <v>0</v>
      </c>
      <c r="E88" s="172">
        <f t="shared" si="32"/>
        <v>0</v>
      </c>
      <c r="F88" s="483"/>
      <c r="G88" s="176"/>
      <c r="H88" s="176"/>
      <c r="I88" s="172">
        <f t="shared" si="33"/>
        <v>0</v>
      </c>
      <c r="J88" s="172">
        <f t="shared" si="33"/>
        <v>0</v>
      </c>
      <c r="K88" s="176"/>
      <c r="L88" s="178"/>
      <c r="M88" s="176"/>
      <c r="N88" s="176"/>
      <c r="O88" s="176"/>
      <c r="P88" s="176"/>
      <c r="Q88" s="176"/>
      <c r="R88" s="162"/>
      <c r="S88" s="162"/>
      <c r="T88" s="177" t="str">
        <f t="shared" si="34"/>
        <v>OK</v>
      </c>
      <c r="U88" s="100"/>
      <c r="X88" s="30"/>
      <c r="AB88" s="488" t="s">
        <v>880</v>
      </c>
      <c r="AC88" s="488" t="s">
        <v>899</v>
      </c>
    </row>
    <row r="89" spans="1:29" ht="15" customHeight="1">
      <c r="B89" s="464" t="s">
        <v>785</v>
      </c>
      <c r="C89" s="172">
        <f t="shared" si="30"/>
        <v>0</v>
      </c>
      <c r="D89" s="172">
        <f t="shared" si="31"/>
        <v>0</v>
      </c>
      <c r="E89" s="172">
        <f t="shared" si="32"/>
        <v>0</v>
      </c>
      <c r="F89" s="483"/>
      <c r="G89" s="176"/>
      <c r="H89" s="176"/>
      <c r="I89" s="172">
        <f t="shared" si="33"/>
        <v>0</v>
      </c>
      <c r="J89" s="172">
        <f t="shared" si="33"/>
        <v>0</v>
      </c>
      <c r="K89" s="176"/>
      <c r="L89" s="178"/>
      <c r="M89" s="176"/>
      <c r="N89" s="176"/>
      <c r="O89" s="176"/>
      <c r="P89" s="176"/>
      <c r="Q89" s="176"/>
      <c r="R89" s="162"/>
      <c r="S89" s="162"/>
      <c r="T89" s="177" t="str">
        <f t="shared" si="34"/>
        <v>OK</v>
      </c>
      <c r="U89" s="100"/>
      <c r="X89" s="30"/>
      <c r="AB89" s="488" t="s">
        <v>882</v>
      </c>
      <c r="AC89" s="488" t="s">
        <v>900</v>
      </c>
    </row>
    <row r="90" spans="1:29" ht="15" customHeight="1">
      <c r="B90" s="464" t="s">
        <v>788</v>
      </c>
      <c r="C90" s="172">
        <f t="shared" si="30"/>
        <v>0</v>
      </c>
      <c r="D90" s="172">
        <f t="shared" si="31"/>
        <v>0</v>
      </c>
      <c r="E90" s="172">
        <f t="shared" si="32"/>
        <v>0</v>
      </c>
      <c r="F90" s="483"/>
      <c r="G90" s="176"/>
      <c r="H90" s="176"/>
      <c r="I90" s="172">
        <f t="shared" si="33"/>
        <v>0</v>
      </c>
      <c r="J90" s="172">
        <f t="shared" si="33"/>
        <v>0</v>
      </c>
      <c r="K90" s="176"/>
      <c r="L90" s="178"/>
      <c r="M90" s="176"/>
      <c r="N90" s="176"/>
      <c r="O90" s="176"/>
      <c r="P90" s="176"/>
      <c r="Q90" s="176"/>
      <c r="R90" s="162"/>
      <c r="S90" s="162"/>
      <c r="T90" s="177" t="str">
        <f t="shared" si="34"/>
        <v>OK</v>
      </c>
      <c r="U90" s="100"/>
      <c r="X90" s="30"/>
      <c r="AB90" s="488" t="s">
        <v>884</v>
      </c>
      <c r="AC90" s="488" t="s">
        <v>901</v>
      </c>
    </row>
    <row r="91" spans="1:29" ht="15" customHeight="1">
      <c r="B91" s="464" t="s">
        <v>796</v>
      </c>
      <c r="C91" s="172">
        <f t="shared" si="30"/>
        <v>0</v>
      </c>
      <c r="D91" s="172">
        <f t="shared" si="31"/>
        <v>0</v>
      </c>
      <c r="E91" s="172">
        <f t="shared" si="32"/>
        <v>0</v>
      </c>
      <c r="F91" s="483"/>
      <c r="G91" s="176"/>
      <c r="H91" s="176"/>
      <c r="I91" s="172">
        <f t="shared" si="33"/>
        <v>0</v>
      </c>
      <c r="J91" s="172">
        <f t="shared" si="33"/>
        <v>0</v>
      </c>
      <c r="K91" s="176"/>
      <c r="L91" s="178"/>
      <c r="M91" s="176"/>
      <c r="N91" s="176"/>
      <c r="O91" s="176"/>
      <c r="P91" s="176"/>
      <c r="Q91" s="176"/>
      <c r="R91" s="162"/>
      <c r="S91" s="162"/>
      <c r="T91" s="177" t="str">
        <f t="shared" si="34"/>
        <v>OK</v>
      </c>
      <c r="U91" s="100"/>
      <c r="X91" s="30"/>
      <c r="AB91" s="488" t="s">
        <v>886</v>
      </c>
      <c r="AC91" s="488" t="s">
        <v>902</v>
      </c>
    </row>
    <row r="92" spans="1:29" ht="15" customHeight="1">
      <c r="B92" s="489" t="s">
        <v>804</v>
      </c>
      <c r="C92" s="172">
        <f>+C93+C94+C95</f>
        <v>0</v>
      </c>
      <c r="D92" s="172">
        <f>+D93+D94+D95</f>
        <v>0</v>
      </c>
      <c r="E92" s="172">
        <f>+E93+E94+E95</f>
        <v>0</v>
      </c>
      <c r="F92" s="491"/>
      <c r="G92" s="172">
        <f>+G93+G94+G95</f>
        <v>0</v>
      </c>
      <c r="H92" s="172">
        <f>+H93+H94+H95</f>
        <v>0</v>
      </c>
      <c r="I92" s="172">
        <f>+I93+I94+I95</f>
        <v>0</v>
      </c>
      <c r="J92" s="172">
        <f>+J93+J94+J95</f>
        <v>0</v>
      </c>
      <c r="K92" s="172">
        <f>+K93+K94+K95</f>
        <v>0</v>
      </c>
      <c r="L92" s="182"/>
      <c r="M92" s="172">
        <f>+M93+M94+M95</f>
        <v>0</v>
      </c>
      <c r="N92" s="172">
        <f>+N93+N94+N95</f>
        <v>0</v>
      </c>
      <c r="O92" s="172">
        <f>+O93+O94+O95</f>
        <v>0</v>
      </c>
      <c r="P92" s="172">
        <f>+P93+P94+P95</f>
        <v>0</v>
      </c>
      <c r="Q92" s="172">
        <f>+Q93+Q94+Q95</f>
        <v>0</v>
      </c>
      <c r="R92" s="183"/>
      <c r="S92" s="183"/>
      <c r="T92" s="180"/>
      <c r="U92" s="181"/>
      <c r="X92" s="30"/>
      <c r="AB92" s="488" t="s">
        <v>903</v>
      </c>
      <c r="AC92" s="488" t="s">
        <v>904</v>
      </c>
    </row>
    <row r="93" spans="1:29" ht="15" customHeight="1">
      <c r="B93" s="490" t="s">
        <v>807</v>
      </c>
      <c r="C93" s="179">
        <f>SUM(G93:K93)</f>
        <v>0</v>
      </c>
      <c r="D93" s="179">
        <f>C93-E93</f>
        <v>0</v>
      </c>
      <c r="E93" s="179">
        <f>SUM(M93:Q93)</f>
        <v>0</v>
      </c>
      <c r="F93" s="491"/>
      <c r="G93" s="176"/>
      <c r="H93" s="176"/>
      <c r="I93" s="172">
        <f t="shared" ref="I93:J95" si="35">O93</f>
        <v>0</v>
      </c>
      <c r="J93" s="172">
        <f t="shared" si="35"/>
        <v>0</v>
      </c>
      <c r="K93" s="176"/>
      <c r="L93" s="182"/>
      <c r="M93" s="176"/>
      <c r="N93" s="176"/>
      <c r="O93" s="176"/>
      <c r="P93" s="176"/>
      <c r="Q93" s="176"/>
      <c r="R93" s="183"/>
      <c r="S93" s="183"/>
      <c r="T93" s="177" t="str">
        <f>IF(AND(D93&gt;=0,G93-M93&gt;=0,H93-N93&gt;=0),"OK","Please explain =&gt;")</f>
        <v>OK</v>
      </c>
      <c r="U93" s="100"/>
      <c r="X93" s="30"/>
      <c r="AB93" s="488" t="s">
        <v>905</v>
      </c>
      <c r="AC93" s="488" t="s">
        <v>906</v>
      </c>
    </row>
    <row r="94" spans="1:29" ht="15" customHeight="1">
      <c r="B94" s="490" t="s">
        <v>810</v>
      </c>
      <c r="C94" s="179">
        <f>SUM(G94:K94)</f>
        <v>0</v>
      </c>
      <c r="D94" s="179">
        <f>C94-E94</f>
        <v>0</v>
      </c>
      <c r="E94" s="179">
        <f>SUM(M94:Q94)</f>
        <v>0</v>
      </c>
      <c r="F94" s="491"/>
      <c r="G94" s="176"/>
      <c r="H94" s="176"/>
      <c r="I94" s="172">
        <f t="shared" si="35"/>
        <v>0</v>
      </c>
      <c r="J94" s="172">
        <f t="shared" si="35"/>
        <v>0</v>
      </c>
      <c r="K94" s="176"/>
      <c r="L94" s="182"/>
      <c r="M94" s="176"/>
      <c r="N94" s="176"/>
      <c r="O94" s="176"/>
      <c r="P94" s="176"/>
      <c r="Q94" s="176"/>
      <c r="R94" s="183"/>
      <c r="S94" s="183"/>
      <c r="T94" s="177" t="str">
        <f>IF(AND(D94&gt;=0,G94-M94&gt;=0,H94-N94&gt;=0),"OK","Please explain =&gt;")</f>
        <v>OK</v>
      </c>
      <c r="U94" s="100"/>
      <c r="X94" s="30"/>
      <c r="AB94" s="488" t="s">
        <v>907</v>
      </c>
      <c r="AC94" s="488" t="s">
        <v>908</v>
      </c>
    </row>
    <row r="95" spans="1:29" ht="15" customHeight="1">
      <c r="B95" s="490" t="s">
        <v>813</v>
      </c>
      <c r="C95" s="179">
        <f>SUM(G95:K95)</f>
        <v>0</v>
      </c>
      <c r="D95" s="179">
        <f>C95-E95</f>
        <v>0</v>
      </c>
      <c r="E95" s="179">
        <f>SUM(M95:Q95)</f>
        <v>0</v>
      </c>
      <c r="F95" s="491"/>
      <c r="G95" s="176"/>
      <c r="H95" s="176"/>
      <c r="I95" s="172">
        <f t="shared" si="35"/>
        <v>0</v>
      </c>
      <c r="J95" s="172">
        <f t="shared" si="35"/>
        <v>0</v>
      </c>
      <c r="K95" s="176"/>
      <c r="L95" s="182"/>
      <c r="M95" s="176"/>
      <c r="N95" s="176"/>
      <c r="O95" s="176"/>
      <c r="P95" s="176"/>
      <c r="Q95" s="176"/>
      <c r="R95" s="183"/>
      <c r="S95" s="183"/>
      <c r="T95" s="177" t="str">
        <f>IF(AND(D95&gt;=0,G95-M95&gt;=0,H95-N95&gt;=0),"OK","Please explain =&gt;")</f>
        <v>OK</v>
      </c>
      <c r="U95" s="100"/>
      <c r="X95" s="30"/>
      <c r="AB95" s="488" t="s">
        <v>909</v>
      </c>
      <c r="AC95" s="488" t="s">
        <v>910</v>
      </c>
    </row>
    <row r="96" spans="1:29" ht="15" customHeight="1">
      <c r="A96" s="30"/>
      <c r="B96" s="487" t="s">
        <v>911</v>
      </c>
      <c r="C96" s="172">
        <f>+SUM(C97:C99,C103:C106)</f>
        <v>0</v>
      </c>
      <c r="D96" s="172">
        <f>+SUM(D97:D99,D103:D106)</f>
        <v>0</v>
      </c>
      <c r="E96" s="172">
        <f>+SUM(E97:E99,E103:E106)</f>
        <v>0</v>
      </c>
      <c r="F96" s="483"/>
      <c r="G96" s="172">
        <f>+SUM(G97:G99,G103:G106)</f>
        <v>0</v>
      </c>
      <c r="H96" s="172">
        <f>+SUM(H97:H99,H103:H106)</f>
        <v>0</v>
      </c>
      <c r="I96" s="172">
        <f>+SUM(I97:I99,I103:I106)</f>
        <v>0</v>
      </c>
      <c r="J96" s="172">
        <f>+SUM(J97:J99,J103:J106)</f>
        <v>0</v>
      </c>
      <c r="K96" s="172">
        <f>+SUM(K97:K99,K103:K106)</f>
        <v>0</v>
      </c>
      <c r="L96" s="178"/>
      <c r="M96" s="172">
        <f>+SUM(M97:M99,M103:M106)</f>
        <v>0</v>
      </c>
      <c r="N96" s="172">
        <f>+SUM(N97:N99,N103:N106)</f>
        <v>0</v>
      </c>
      <c r="O96" s="172">
        <f>+SUM(O97:O99,O103:O106)</f>
        <v>0</v>
      </c>
      <c r="P96" s="172">
        <f>+SUM(P97:P99,P103:P106)</f>
        <v>0</v>
      </c>
      <c r="Q96" s="172">
        <f>+SUM(Q97:Q99,Q103:Q106)</f>
        <v>0</v>
      </c>
      <c r="R96" s="162"/>
      <c r="S96" s="162"/>
      <c r="T96" s="180"/>
      <c r="U96" s="181"/>
      <c r="X96" s="30"/>
      <c r="AB96" s="488" t="s">
        <v>789</v>
      </c>
      <c r="AC96" s="488" t="s">
        <v>797</v>
      </c>
    </row>
    <row r="97" spans="1:68" ht="15" customHeight="1">
      <c r="B97" s="464" t="s">
        <v>770</v>
      </c>
      <c r="C97" s="172">
        <f>SUM(G97:K97)</f>
        <v>0</v>
      </c>
      <c r="D97" s="172">
        <f>C97-E97</f>
        <v>0</v>
      </c>
      <c r="E97" s="172">
        <f>SUM(M97:Q97)</f>
        <v>0</v>
      </c>
      <c r="F97" s="483"/>
      <c r="G97" s="176"/>
      <c r="H97" s="176"/>
      <c r="I97" s="172">
        <f>O97</f>
        <v>0</v>
      </c>
      <c r="J97" s="172">
        <f>P97</f>
        <v>0</v>
      </c>
      <c r="K97" s="176"/>
      <c r="L97" s="178"/>
      <c r="M97" s="176"/>
      <c r="N97" s="176"/>
      <c r="O97" s="176"/>
      <c r="P97" s="176"/>
      <c r="Q97" s="176"/>
      <c r="R97" s="162"/>
      <c r="S97" s="162"/>
      <c r="T97" s="177" t="str">
        <f>IF(AND(D97&gt;=0,G97-M97&gt;=0,H97-N97&gt;=0),"OK","Please explain =&gt;")</f>
        <v>OK</v>
      </c>
      <c r="U97" s="100"/>
      <c r="X97" s="30"/>
      <c r="AB97" s="488" t="s">
        <v>836</v>
      </c>
      <c r="AC97" s="488" t="s">
        <v>837</v>
      </c>
    </row>
    <row r="98" spans="1:68" ht="15" customHeight="1">
      <c r="B98" s="464" t="s">
        <v>773</v>
      </c>
      <c r="C98" s="172">
        <f>SUM(G98:K98)</f>
        <v>0</v>
      </c>
      <c r="D98" s="172">
        <f>C98-E98</f>
        <v>0</v>
      </c>
      <c r="E98" s="172">
        <f>SUM(M98:Q98)</f>
        <v>0</v>
      </c>
      <c r="F98" s="483"/>
      <c r="G98" s="176"/>
      <c r="H98" s="176"/>
      <c r="I98" s="172">
        <f>O98</f>
        <v>0</v>
      </c>
      <c r="J98" s="172">
        <f>P98</f>
        <v>0</v>
      </c>
      <c r="K98" s="176"/>
      <c r="L98" s="178"/>
      <c r="M98" s="176"/>
      <c r="N98" s="176"/>
      <c r="O98" s="176"/>
      <c r="P98" s="176"/>
      <c r="Q98" s="176"/>
      <c r="R98" s="162"/>
      <c r="S98" s="162"/>
      <c r="T98" s="177" t="str">
        <f>IF(AND(D98&gt;=0,G98-M98&gt;=0,H98-N98&gt;=0),"OK","Please explain =&gt;")</f>
        <v>OK</v>
      </c>
      <c r="U98" s="100"/>
      <c r="X98" s="30"/>
      <c r="AB98" s="488" t="s">
        <v>838</v>
      </c>
      <c r="AC98" s="488" t="s">
        <v>839</v>
      </c>
    </row>
    <row r="99" spans="1:68" ht="15" customHeight="1">
      <c r="B99" s="464" t="s">
        <v>840</v>
      </c>
      <c r="C99" s="172">
        <f>SUM(C100:C102)</f>
        <v>0</v>
      </c>
      <c r="D99" s="172">
        <f>SUM(D100:D102)</f>
        <v>0</v>
      </c>
      <c r="E99" s="172">
        <f>SUM(E100:E102)</f>
        <v>0</v>
      </c>
      <c r="F99" s="483"/>
      <c r="G99" s="172">
        <f>SUM(G100:G102)</f>
        <v>0</v>
      </c>
      <c r="H99" s="172">
        <f>SUM(H100:H102)</f>
        <v>0</v>
      </c>
      <c r="I99" s="172">
        <f>SUM(I100:I102)</f>
        <v>0</v>
      </c>
      <c r="J99" s="172">
        <f>SUM(J100:J102)</f>
        <v>0</v>
      </c>
      <c r="K99" s="172">
        <f>SUM(K100:K102)</f>
        <v>0</v>
      </c>
      <c r="L99" s="178"/>
      <c r="M99" s="172">
        <f>SUM(M100:M102)</f>
        <v>0</v>
      </c>
      <c r="N99" s="172">
        <f>SUM(N100:N102)</f>
        <v>0</v>
      </c>
      <c r="O99" s="172">
        <f>SUM(O100:O102)</f>
        <v>0</v>
      </c>
      <c r="P99" s="172">
        <f>SUM(P100:P102)</f>
        <v>0</v>
      </c>
      <c r="Q99" s="172">
        <f>SUM(Q100:Q102)</f>
        <v>0</v>
      </c>
      <c r="R99" s="163"/>
      <c r="S99" s="163"/>
      <c r="T99" s="180"/>
      <c r="U99" s="181"/>
      <c r="X99" s="30"/>
      <c r="AB99" s="488" t="s">
        <v>789</v>
      </c>
      <c r="AC99" s="488" t="s">
        <v>797</v>
      </c>
    </row>
    <row r="100" spans="1:68" ht="15" customHeight="1">
      <c r="B100" s="493" t="s">
        <v>776</v>
      </c>
      <c r="C100" s="179">
        <f t="shared" ref="C100:C105" si="36">SUM(G100:K100)</f>
        <v>0</v>
      </c>
      <c r="D100" s="179">
        <f t="shared" ref="D100:D105" si="37">C100-E100</f>
        <v>0</v>
      </c>
      <c r="E100" s="179">
        <f t="shared" ref="E100:E105" si="38">SUM(M100:Q100)</f>
        <v>0</v>
      </c>
      <c r="F100" s="483"/>
      <c r="G100" s="176"/>
      <c r="H100" s="176"/>
      <c r="I100" s="172">
        <f t="shared" ref="I100:J105" si="39">O100</f>
        <v>0</v>
      </c>
      <c r="J100" s="172">
        <f t="shared" si="39"/>
        <v>0</v>
      </c>
      <c r="K100" s="176"/>
      <c r="L100" s="178"/>
      <c r="M100" s="176"/>
      <c r="N100" s="176"/>
      <c r="O100" s="176"/>
      <c r="P100" s="176"/>
      <c r="Q100" s="176"/>
      <c r="R100" s="463"/>
      <c r="S100" s="463"/>
      <c r="T100" s="177" t="str">
        <f t="shared" ref="T100:T105" si="40">IF(AND(D100&gt;=0,G100-M100&gt;=0,H100-N100&gt;=0),"OK","Please explain =&gt;")</f>
        <v>OK</v>
      </c>
      <c r="U100" s="100"/>
      <c r="V100" s="30"/>
      <c r="W100" s="30"/>
      <c r="X100" s="30"/>
      <c r="AB100" s="488" t="s">
        <v>841</v>
      </c>
      <c r="AC100" s="488" t="s">
        <v>842</v>
      </c>
    </row>
    <row r="101" spans="1:68" ht="15" customHeight="1">
      <c r="B101" s="493" t="s">
        <v>779</v>
      </c>
      <c r="C101" s="179">
        <f t="shared" si="36"/>
        <v>0</v>
      </c>
      <c r="D101" s="179">
        <f t="shared" si="37"/>
        <v>0</v>
      </c>
      <c r="E101" s="179">
        <f t="shared" si="38"/>
        <v>0</v>
      </c>
      <c r="F101" s="483"/>
      <c r="G101" s="176"/>
      <c r="H101" s="176"/>
      <c r="I101" s="172">
        <f t="shared" si="39"/>
        <v>0</v>
      </c>
      <c r="J101" s="172">
        <f t="shared" si="39"/>
        <v>0</v>
      </c>
      <c r="K101" s="176"/>
      <c r="L101" s="178"/>
      <c r="M101" s="176"/>
      <c r="N101" s="176"/>
      <c r="O101" s="176"/>
      <c r="P101" s="176"/>
      <c r="Q101" s="176"/>
      <c r="R101" s="463"/>
      <c r="S101" s="463"/>
      <c r="T101" s="177" t="str">
        <f t="shared" si="40"/>
        <v>OK</v>
      </c>
      <c r="U101" s="100"/>
      <c r="V101" s="30"/>
      <c r="W101" s="30"/>
      <c r="X101" s="30"/>
      <c r="AB101" s="488" t="s">
        <v>843</v>
      </c>
      <c r="AC101" s="488" t="s">
        <v>844</v>
      </c>
    </row>
    <row r="102" spans="1:68" s="186" customFormat="1" ht="15" customHeight="1">
      <c r="A102" s="57"/>
      <c r="B102" s="493" t="s">
        <v>782</v>
      </c>
      <c r="C102" s="179">
        <f t="shared" si="36"/>
        <v>0</v>
      </c>
      <c r="D102" s="179">
        <f t="shared" si="37"/>
        <v>0</v>
      </c>
      <c r="E102" s="179">
        <f t="shared" si="38"/>
        <v>0</v>
      </c>
      <c r="F102" s="483"/>
      <c r="G102" s="176"/>
      <c r="H102" s="176"/>
      <c r="I102" s="172">
        <f t="shared" si="39"/>
        <v>0</v>
      </c>
      <c r="J102" s="172">
        <f t="shared" si="39"/>
        <v>0</v>
      </c>
      <c r="K102" s="176"/>
      <c r="L102" s="178"/>
      <c r="M102" s="176"/>
      <c r="N102" s="176"/>
      <c r="O102" s="176"/>
      <c r="P102" s="176"/>
      <c r="Q102" s="176"/>
      <c r="R102" s="463"/>
      <c r="S102" s="463"/>
      <c r="T102" s="177" t="str">
        <f t="shared" si="40"/>
        <v>OK</v>
      </c>
      <c r="U102" s="100"/>
      <c r="V102" s="30"/>
      <c r="W102" s="30"/>
      <c r="X102" s="30"/>
      <c r="Y102" s="57"/>
      <c r="Z102" s="57"/>
      <c r="AA102" s="57"/>
      <c r="AB102" s="488" t="s">
        <v>845</v>
      </c>
      <c r="AC102" s="488" t="s">
        <v>846</v>
      </c>
      <c r="AD102" s="57"/>
      <c r="AE102" s="57"/>
      <c r="AF102" s="57"/>
      <c r="AG102" s="57"/>
      <c r="AH102" s="57"/>
      <c r="AI102" s="57"/>
      <c r="AJ102" s="57"/>
      <c r="AK102" s="57"/>
      <c r="AL102" s="57"/>
      <c r="AM102" s="57"/>
      <c r="AN102" s="57"/>
      <c r="AO102" s="57"/>
      <c r="AP102" s="57"/>
      <c r="AQ102" s="57"/>
      <c r="AR102" s="57"/>
      <c r="AS102" s="57"/>
      <c r="AT102" s="57"/>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row>
    <row r="103" spans="1:68" s="186" customFormat="1" ht="15" customHeight="1">
      <c r="A103" s="57"/>
      <c r="B103" s="464" t="s">
        <v>785</v>
      </c>
      <c r="C103" s="172">
        <f t="shared" si="36"/>
        <v>0</v>
      </c>
      <c r="D103" s="172">
        <f t="shared" si="37"/>
        <v>0</v>
      </c>
      <c r="E103" s="172">
        <f t="shared" si="38"/>
        <v>0</v>
      </c>
      <c r="F103" s="483"/>
      <c r="G103" s="176"/>
      <c r="H103" s="176"/>
      <c r="I103" s="172">
        <f t="shared" si="39"/>
        <v>0</v>
      </c>
      <c r="J103" s="172">
        <f t="shared" si="39"/>
        <v>0</v>
      </c>
      <c r="K103" s="176"/>
      <c r="L103" s="178"/>
      <c r="M103" s="176"/>
      <c r="N103" s="176"/>
      <c r="O103" s="176"/>
      <c r="P103" s="176"/>
      <c r="Q103" s="176"/>
      <c r="R103" s="463"/>
      <c r="S103" s="463"/>
      <c r="T103" s="177" t="str">
        <f t="shared" si="40"/>
        <v>OK</v>
      </c>
      <c r="U103" s="100"/>
      <c r="V103" s="30"/>
      <c r="W103" s="30"/>
      <c r="X103" s="30"/>
      <c r="Y103" s="57"/>
      <c r="Z103" s="57"/>
      <c r="AA103" s="57"/>
      <c r="AB103" s="488" t="s">
        <v>847</v>
      </c>
      <c r="AC103" s="488" t="s">
        <v>848</v>
      </c>
      <c r="AD103" s="57"/>
      <c r="AE103" s="57"/>
      <c r="AF103" s="57"/>
      <c r="AG103" s="57"/>
      <c r="AH103" s="57"/>
      <c r="AI103" s="57"/>
      <c r="AJ103" s="57"/>
      <c r="AK103" s="57"/>
      <c r="AL103" s="57"/>
      <c r="AM103" s="57"/>
      <c r="AN103" s="57"/>
      <c r="AO103" s="57"/>
      <c r="AP103" s="57"/>
      <c r="AQ103" s="57"/>
      <c r="AR103" s="57"/>
      <c r="AS103" s="57"/>
      <c r="AT103" s="57"/>
      <c r="AU103" s="57"/>
      <c r="AV103" s="57"/>
      <c r="AW103" s="57"/>
      <c r="AX103" s="57"/>
      <c r="AY103" s="57"/>
      <c r="AZ103" s="57"/>
      <c r="BA103" s="57"/>
      <c r="BB103" s="57"/>
      <c r="BC103" s="57"/>
      <c r="BD103" s="57"/>
      <c r="BE103" s="57"/>
      <c r="BF103" s="57"/>
      <c r="BG103" s="57"/>
      <c r="BH103" s="57"/>
      <c r="BI103" s="57"/>
      <c r="BJ103" s="57"/>
      <c r="BK103" s="57"/>
      <c r="BL103" s="57"/>
      <c r="BM103" s="57"/>
      <c r="BN103" s="57"/>
      <c r="BO103" s="57"/>
      <c r="BP103" s="57"/>
    </row>
    <row r="104" spans="1:68" s="186" customFormat="1" ht="15" customHeight="1">
      <c r="A104" s="57"/>
      <c r="B104" s="464" t="s">
        <v>788</v>
      </c>
      <c r="C104" s="172">
        <f t="shared" si="36"/>
        <v>0</v>
      </c>
      <c r="D104" s="172">
        <f t="shared" si="37"/>
        <v>0</v>
      </c>
      <c r="E104" s="172">
        <f t="shared" si="38"/>
        <v>0</v>
      </c>
      <c r="F104" s="483"/>
      <c r="G104" s="176"/>
      <c r="H104" s="176"/>
      <c r="I104" s="172">
        <f t="shared" si="39"/>
        <v>0</v>
      </c>
      <c r="J104" s="172">
        <f t="shared" si="39"/>
        <v>0</v>
      </c>
      <c r="K104" s="176"/>
      <c r="L104" s="178"/>
      <c r="M104" s="176"/>
      <c r="N104" s="176"/>
      <c r="O104" s="176"/>
      <c r="P104" s="176"/>
      <c r="Q104" s="176"/>
      <c r="R104" s="463"/>
      <c r="S104" s="463"/>
      <c r="T104" s="177" t="str">
        <f t="shared" si="40"/>
        <v>OK</v>
      </c>
      <c r="U104" s="100"/>
      <c r="V104" s="30"/>
      <c r="W104" s="30"/>
      <c r="X104" s="30"/>
      <c r="Y104" s="57"/>
      <c r="Z104" s="57"/>
      <c r="AA104" s="57"/>
      <c r="AB104" s="488" t="s">
        <v>849</v>
      </c>
      <c r="AC104" s="488" t="s">
        <v>850</v>
      </c>
      <c r="AD104" s="57"/>
      <c r="AE104" s="57"/>
      <c r="AF104" s="57"/>
      <c r="AG104" s="57"/>
      <c r="AH104" s="57"/>
      <c r="AI104" s="57"/>
      <c r="AJ104" s="57"/>
      <c r="AK104" s="57"/>
      <c r="AL104" s="57"/>
      <c r="AM104" s="57"/>
      <c r="AN104" s="57"/>
      <c r="AO104" s="57"/>
      <c r="AP104" s="57"/>
      <c r="AQ104" s="57"/>
      <c r="AR104" s="57"/>
      <c r="AS104" s="57"/>
      <c r="AT104" s="57"/>
      <c r="AU104" s="57"/>
      <c r="AV104" s="57"/>
      <c r="AW104" s="57"/>
      <c r="AX104" s="57"/>
      <c r="AY104" s="57"/>
      <c r="AZ104" s="57"/>
      <c r="BA104" s="57"/>
      <c r="BB104" s="57"/>
      <c r="BC104" s="57"/>
      <c r="BD104" s="57"/>
      <c r="BE104" s="57"/>
      <c r="BF104" s="57"/>
      <c r="BG104" s="57"/>
      <c r="BH104" s="57"/>
      <c r="BI104" s="57"/>
      <c r="BJ104" s="57"/>
      <c r="BK104" s="57"/>
      <c r="BL104" s="57"/>
      <c r="BM104" s="57"/>
      <c r="BN104" s="57"/>
      <c r="BO104" s="57"/>
      <c r="BP104" s="57"/>
    </row>
    <row r="105" spans="1:68" s="186" customFormat="1" ht="15" customHeight="1">
      <c r="A105" s="57"/>
      <c r="B105" s="464" t="s">
        <v>796</v>
      </c>
      <c r="C105" s="172">
        <f t="shared" si="36"/>
        <v>0</v>
      </c>
      <c r="D105" s="172">
        <f t="shared" si="37"/>
        <v>0</v>
      </c>
      <c r="E105" s="172">
        <f t="shared" si="38"/>
        <v>0</v>
      </c>
      <c r="F105" s="483"/>
      <c r="G105" s="176"/>
      <c r="H105" s="176"/>
      <c r="I105" s="172">
        <f t="shared" si="39"/>
        <v>0</v>
      </c>
      <c r="J105" s="172">
        <f t="shared" si="39"/>
        <v>0</v>
      </c>
      <c r="K105" s="176"/>
      <c r="L105" s="178"/>
      <c r="M105" s="176"/>
      <c r="N105" s="176"/>
      <c r="O105" s="176"/>
      <c r="P105" s="176"/>
      <c r="Q105" s="176"/>
      <c r="R105" s="463"/>
      <c r="S105" s="463"/>
      <c r="T105" s="177" t="str">
        <f t="shared" si="40"/>
        <v>OK</v>
      </c>
      <c r="U105" s="100"/>
      <c r="V105" s="30"/>
      <c r="W105" s="30"/>
      <c r="X105" s="30"/>
      <c r="Y105" s="57"/>
      <c r="Z105" s="57"/>
      <c r="AA105" s="57"/>
      <c r="AB105" s="488" t="s">
        <v>851</v>
      </c>
      <c r="AC105" s="488" t="s">
        <v>852</v>
      </c>
      <c r="AD105" s="57"/>
      <c r="AE105" s="57"/>
      <c r="AF105" s="57"/>
      <c r="AG105" s="57"/>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c r="BF105" s="57"/>
      <c r="BG105" s="57"/>
      <c r="BH105" s="57"/>
      <c r="BI105" s="57"/>
      <c r="BJ105" s="57"/>
      <c r="BK105" s="57"/>
      <c r="BL105" s="57"/>
      <c r="BM105" s="57"/>
      <c r="BN105" s="57"/>
      <c r="BO105" s="57"/>
      <c r="BP105" s="57"/>
    </row>
    <row r="106" spans="1:68" s="186" customFormat="1" ht="15" customHeight="1">
      <c r="A106" s="57"/>
      <c r="B106" s="489" t="s">
        <v>804</v>
      </c>
      <c r="C106" s="172">
        <f>+C107+C108+C109</f>
        <v>0</v>
      </c>
      <c r="D106" s="172">
        <f>+D107+D108+D109</f>
        <v>0</v>
      </c>
      <c r="E106" s="172">
        <f>+E107+E108+E109</f>
        <v>0</v>
      </c>
      <c r="F106" s="491"/>
      <c r="G106" s="172">
        <f>+G107+G108+G109</f>
        <v>0</v>
      </c>
      <c r="H106" s="172">
        <f>+H107+H108+H109</f>
        <v>0</v>
      </c>
      <c r="I106" s="172">
        <f>+I107+I108+I109</f>
        <v>0</v>
      </c>
      <c r="J106" s="172">
        <f>+J107+J108+J109</f>
        <v>0</v>
      </c>
      <c r="K106" s="172">
        <f>+K107+K108+K109</f>
        <v>0</v>
      </c>
      <c r="L106" s="182"/>
      <c r="M106" s="172">
        <f>+M107+M108+M109</f>
        <v>0</v>
      </c>
      <c r="N106" s="172">
        <f>+N107+N108+N109</f>
        <v>0</v>
      </c>
      <c r="O106" s="172">
        <f>+O107+O108+O109</f>
        <v>0</v>
      </c>
      <c r="P106" s="172">
        <f>+P107+P108+P109</f>
        <v>0</v>
      </c>
      <c r="Q106" s="172">
        <f>+Q107+Q108+Q109</f>
        <v>0</v>
      </c>
      <c r="R106" s="494"/>
      <c r="S106" s="494"/>
      <c r="T106" s="180"/>
      <c r="U106" s="181"/>
      <c r="V106" s="30"/>
      <c r="W106" s="30"/>
      <c r="X106" s="30"/>
      <c r="Y106" s="57"/>
      <c r="Z106" s="57"/>
      <c r="AA106" s="57"/>
      <c r="AB106" s="488" t="s">
        <v>853</v>
      </c>
      <c r="AC106" s="488" t="s">
        <v>854</v>
      </c>
      <c r="AD106" s="57"/>
      <c r="AE106" s="57"/>
      <c r="AF106" s="57"/>
      <c r="AG106" s="57"/>
      <c r="AH106" s="57"/>
      <c r="AI106" s="57"/>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c r="BK106" s="57"/>
      <c r="BL106" s="57"/>
      <c r="BM106" s="57"/>
      <c r="BN106" s="57"/>
      <c r="BO106" s="57"/>
      <c r="BP106" s="57"/>
    </row>
    <row r="107" spans="1:68" s="186" customFormat="1" ht="15" customHeight="1">
      <c r="A107" s="57"/>
      <c r="B107" s="490" t="s">
        <v>807</v>
      </c>
      <c r="C107" s="179">
        <f>SUM(G107:K107)</f>
        <v>0</v>
      </c>
      <c r="D107" s="179">
        <f>C107-E107</f>
        <v>0</v>
      </c>
      <c r="E107" s="179">
        <f>SUM(M107:Q107)</f>
        <v>0</v>
      </c>
      <c r="F107" s="491"/>
      <c r="G107" s="176"/>
      <c r="H107" s="176"/>
      <c r="I107" s="172">
        <f t="shared" ref="I107:J109" si="41">O107</f>
        <v>0</v>
      </c>
      <c r="J107" s="172">
        <f t="shared" si="41"/>
        <v>0</v>
      </c>
      <c r="K107" s="176"/>
      <c r="L107" s="182"/>
      <c r="M107" s="176"/>
      <c r="N107" s="176"/>
      <c r="O107" s="176"/>
      <c r="P107" s="176"/>
      <c r="Q107" s="176"/>
      <c r="R107" s="494"/>
      <c r="S107" s="494"/>
      <c r="T107" s="177" t="str">
        <f>IF(AND(D107&gt;=0,G107-M107&gt;=0,H107-N107&gt;=0),"OK","Please explain =&gt;")</f>
        <v>OK</v>
      </c>
      <c r="U107" s="100"/>
      <c r="V107" s="30"/>
      <c r="W107" s="30"/>
      <c r="X107" s="30"/>
      <c r="Y107" s="57"/>
      <c r="Z107" s="57"/>
      <c r="AA107" s="57"/>
      <c r="AB107" s="488" t="s">
        <v>855</v>
      </c>
      <c r="AC107" s="488" t="s">
        <v>856</v>
      </c>
      <c r="AD107" s="57"/>
      <c r="AE107" s="57"/>
      <c r="AF107" s="57"/>
      <c r="AG107" s="57"/>
      <c r="AH107" s="57"/>
      <c r="AI107" s="57"/>
      <c r="AJ107" s="57"/>
      <c r="AK107" s="57"/>
      <c r="AL107" s="57"/>
      <c r="AM107" s="57"/>
      <c r="AN107" s="57"/>
      <c r="AO107" s="57"/>
      <c r="AP107" s="57"/>
      <c r="AQ107" s="57"/>
      <c r="AR107" s="57"/>
      <c r="AS107" s="57"/>
      <c r="AT107" s="57"/>
      <c r="AU107" s="57"/>
      <c r="AV107" s="57"/>
      <c r="AW107" s="57"/>
      <c r="AX107" s="57"/>
      <c r="AY107" s="57"/>
      <c r="AZ107" s="57"/>
      <c r="BA107" s="57"/>
      <c r="BB107" s="57"/>
      <c r="BC107" s="57"/>
      <c r="BD107" s="57"/>
      <c r="BE107" s="57"/>
      <c r="BF107" s="57"/>
      <c r="BG107" s="57"/>
      <c r="BH107" s="57"/>
      <c r="BI107" s="57"/>
      <c r="BJ107" s="57"/>
      <c r="BK107" s="57"/>
      <c r="BL107" s="57"/>
      <c r="BM107" s="57"/>
      <c r="BN107" s="57"/>
      <c r="BO107" s="57"/>
      <c r="BP107" s="57"/>
    </row>
    <row r="108" spans="1:68" s="186" customFormat="1" ht="15" customHeight="1">
      <c r="A108" s="57"/>
      <c r="B108" s="490" t="s">
        <v>810</v>
      </c>
      <c r="C108" s="179">
        <f>SUM(G108:K108)</f>
        <v>0</v>
      </c>
      <c r="D108" s="179">
        <f>C108-E108</f>
        <v>0</v>
      </c>
      <c r="E108" s="179">
        <f>SUM(M108:Q108)</f>
        <v>0</v>
      </c>
      <c r="F108" s="491"/>
      <c r="G108" s="176"/>
      <c r="H108" s="176"/>
      <c r="I108" s="172">
        <f t="shared" si="41"/>
        <v>0</v>
      </c>
      <c r="J108" s="172">
        <f t="shared" si="41"/>
        <v>0</v>
      </c>
      <c r="K108" s="176"/>
      <c r="L108" s="182"/>
      <c r="M108" s="176"/>
      <c r="N108" s="176"/>
      <c r="O108" s="176"/>
      <c r="P108" s="176"/>
      <c r="Q108" s="176"/>
      <c r="R108" s="494"/>
      <c r="S108" s="494"/>
      <c r="T108" s="177" t="str">
        <f>IF(AND(D108&gt;=0,G108-M108&gt;=0,H108-N108&gt;=0),"OK","Please explain =&gt;")</f>
        <v>OK</v>
      </c>
      <c r="U108" s="100"/>
      <c r="V108" s="30"/>
      <c r="W108" s="30"/>
      <c r="X108" s="30"/>
      <c r="Y108" s="57"/>
      <c r="Z108" s="57"/>
      <c r="AA108" s="57"/>
      <c r="AB108" s="488" t="s">
        <v>857</v>
      </c>
      <c r="AC108" s="488" t="s">
        <v>858</v>
      </c>
      <c r="AD108" s="57"/>
      <c r="AE108" s="57"/>
      <c r="AF108" s="57"/>
      <c r="AG108" s="57"/>
      <c r="AH108" s="57"/>
      <c r="AI108" s="57"/>
      <c r="AJ108" s="57"/>
      <c r="AK108" s="57"/>
      <c r="AL108" s="57"/>
      <c r="AM108" s="57"/>
      <c r="AN108" s="57"/>
      <c r="AO108" s="57"/>
      <c r="AP108" s="57"/>
      <c r="AQ108" s="57"/>
      <c r="AR108" s="57"/>
      <c r="AS108" s="57"/>
      <c r="AT108" s="57"/>
      <c r="AU108" s="57"/>
      <c r="AV108" s="57"/>
      <c r="AW108" s="57"/>
      <c r="AX108" s="57"/>
      <c r="AY108" s="57"/>
      <c r="AZ108" s="57"/>
      <c r="BA108" s="57"/>
      <c r="BB108" s="57"/>
      <c r="BC108" s="57"/>
      <c r="BD108" s="57"/>
      <c r="BE108" s="57"/>
      <c r="BF108" s="57"/>
      <c r="BG108" s="57"/>
      <c r="BH108" s="57"/>
      <c r="BI108" s="57"/>
      <c r="BJ108" s="57"/>
      <c r="BK108" s="57"/>
      <c r="BL108" s="57"/>
      <c r="BM108" s="57"/>
      <c r="BN108" s="57"/>
      <c r="BO108" s="57"/>
      <c r="BP108" s="57"/>
    </row>
    <row r="109" spans="1:68" s="186" customFormat="1" ht="15" customHeight="1">
      <c r="A109" s="57"/>
      <c r="B109" s="490" t="s">
        <v>813</v>
      </c>
      <c r="C109" s="179">
        <f>SUM(G109:K109)</f>
        <v>0</v>
      </c>
      <c r="D109" s="179">
        <f>C109-E109</f>
        <v>0</v>
      </c>
      <c r="E109" s="179">
        <f>SUM(M109:Q109)</f>
        <v>0</v>
      </c>
      <c r="F109" s="491"/>
      <c r="G109" s="176"/>
      <c r="H109" s="176"/>
      <c r="I109" s="172">
        <f t="shared" si="41"/>
        <v>0</v>
      </c>
      <c r="J109" s="172">
        <f t="shared" si="41"/>
        <v>0</v>
      </c>
      <c r="K109" s="176"/>
      <c r="L109" s="182"/>
      <c r="M109" s="176"/>
      <c r="N109" s="176"/>
      <c r="O109" s="176"/>
      <c r="P109" s="176"/>
      <c r="Q109" s="176"/>
      <c r="R109" s="494"/>
      <c r="S109" s="494"/>
      <c r="T109" s="177" t="str">
        <f>IF(AND(D109&gt;=0,G109-M109&gt;=0,H109-N109&gt;=0),"OK","Please explain =&gt;")</f>
        <v>OK</v>
      </c>
      <c r="U109" s="100"/>
      <c r="V109" s="30"/>
      <c r="W109" s="30"/>
      <c r="X109" s="30"/>
      <c r="Y109" s="57"/>
      <c r="Z109" s="57"/>
      <c r="AA109" s="57"/>
      <c r="AB109" s="488" t="s">
        <v>859</v>
      </c>
      <c r="AC109" s="488" t="s">
        <v>860</v>
      </c>
      <c r="AD109" s="57"/>
      <c r="AE109" s="57"/>
      <c r="AF109" s="57"/>
      <c r="AG109" s="57"/>
      <c r="AH109" s="57"/>
      <c r="AI109" s="57"/>
      <c r="AJ109" s="57"/>
      <c r="AK109" s="57"/>
      <c r="AL109" s="57"/>
      <c r="AM109" s="57"/>
      <c r="AN109" s="57"/>
      <c r="AO109" s="57"/>
      <c r="AP109" s="57"/>
      <c r="AQ109" s="57"/>
      <c r="AR109" s="57"/>
      <c r="AS109" s="57"/>
      <c r="AT109" s="57"/>
      <c r="AU109" s="57"/>
      <c r="AV109" s="57"/>
      <c r="AW109" s="57"/>
      <c r="AX109" s="57"/>
      <c r="AY109" s="57"/>
      <c r="AZ109" s="57"/>
      <c r="BA109" s="57"/>
      <c r="BB109" s="57"/>
      <c r="BC109" s="57"/>
      <c r="BD109" s="57"/>
      <c r="BE109" s="57"/>
      <c r="BF109" s="57"/>
      <c r="BG109" s="57"/>
      <c r="BH109" s="57"/>
      <c r="BI109" s="57"/>
      <c r="BJ109" s="57"/>
      <c r="BK109" s="57"/>
      <c r="BL109" s="57"/>
      <c r="BM109" s="57"/>
      <c r="BN109" s="57"/>
      <c r="BO109" s="57"/>
      <c r="BP109" s="57"/>
    </row>
    <row r="110" spans="1:68" s="186" customFormat="1" ht="15" customHeight="1">
      <c r="A110" s="57"/>
      <c r="B110" s="487" t="s">
        <v>912</v>
      </c>
      <c r="C110" s="172">
        <f>+SUM(C111:C113,C117:C120)</f>
        <v>0</v>
      </c>
      <c r="D110" s="172">
        <f>+SUM(D111:D113,D117:D120)</f>
        <v>0</v>
      </c>
      <c r="E110" s="172">
        <f>+SUM(E111:E113,E117:E120)</f>
        <v>0</v>
      </c>
      <c r="F110" s="483"/>
      <c r="G110" s="179">
        <f>+SUM(G111:G113,G117:G120)</f>
        <v>0</v>
      </c>
      <c r="H110" s="179">
        <f>+SUM(H111:H113,H117:H120)</f>
        <v>0</v>
      </c>
      <c r="I110" s="179">
        <f>+SUM(I111:I113,I117:I120)</f>
        <v>0</v>
      </c>
      <c r="J110" s="179">
        <f>+SUM(J111:J113,J117:J120)</f>
        <v>0</v>
      </c>
      <c r="K110" s="179">
        <f>+SUM(K111:K113,K117:K120)</f>
        <v>0</v>
      </c>
      <c r="L110" s="178"/>
      <c r="M110" s="179">
        <f>+SUM(M111:M113,M117:M120)</f>
        <v>0</v>
      </c>
      <c r="N110" s="179">
        <f>+SUM(N111:N113,N117:N120)</f>
        <v>0</v>
      </c>
      <c r="O110" s="179">
        <f>+SUM(O111:O113,O117:O120)</f>
        <v>0</v>
      </c>
      <c r="P110" s="179">
        <f>+SUM(P111:P113,P117:P120)</f>
        <v>0</v>
      </c>
      <c r="Q110" s="179">
        <f>+SUM(Q111:Q113,Q117:Q120)</f>
        <v>0</v>
      </c>
      <c r="R110" s="463"/>
      <c r="S110" s="463"/>
      <c r="T110" s="180"/>
      <c r="U110" s="181"/>
      <c r="V110" s="30"/>
      <c r="W110" s="30"/>
      <c r="X110" s="30"/>
      <c r="Y110" s="57"/>
      <c r="Z110" s="57"/>
      <c r="AA110" s="57"/>
      <c r="AB110" s="488" t="s">
        <v>789</v>
      </c>
      <c r="AC110" s="488" t="s">
        <v>825</v>
      </c>
      <c r="AD110" s="57"/>
      <c r="AE110" s="57"/>
      <c r="AF110" s="57"/>
      <c r="AG110" s="57"/>
      <c r="AH110" s="57"/>
      <c r="AI110" s="57"/>
      <c r="AJ110" s="57"/>
      <c r="AK110" s="57"/>
      <c r="AL110" s="57"/>
      <c r="AM110" s="57"/>
      <c r="AN110" s="57"/>
      <c r="AO110" s="57"/>
      <c r="AP110" s="57"/>
      <c r="AQ110" s="57"/>
      <c r="AR110" s="57"/>
      <c r="AS110" s="57"/>
      <c r="AT110" s="57"/>
      <c r="AU110" s="57"/>
      <c r="AV110" s="57"/>
      <c r="AW110" s="57"/>
      <c r="AX110" s="57"/>
      <c r="AY110" s="57"/>
      <c r="AZ110" s="57"/>
      <c r="BA110" s="57"/>
      <c r="BB110" s="57"/>
      <c r="BC110" s="57"/>
      <c r="BD110" s="57"/>
      <c r="BE110" s="57"/>
      <c r="BF110" s="57"/>
      <c r="BG110" s="57"/>
      <c r="BH110" s="57"/>
      <c r="BI110" s="57"/>
      <c r="BJ110" s="57"/>
      <c r="BK110" s="57"/>
      <c r="BL110" s="57"/>
      <c r="BM110" s="57"/>
      <c r="BN110" s="57"/>
      <c r="BO110" s="57"/>
      <c r="BP110" s="57"/>
    </row>
    <row r="111" spans="1:68" s="186" customFormat="1" ht="15" customHeight="1">
      <c r="A111" s="57"/>
      <c r="B111" s="464" t="s">
        <v>770</v>
      </c>
      <c r="C111" s="172">
        <f>SUM(G111:K111)</f>
        <v>0</v>
      </c>
      <c r="D111" s="172">
        <f>C111-E111</f>
        <v>0</v>
      </c>
      <c r="E111" s="172">
        <f>SUM(M111:Q111)</f>
        <v>0</v>
      </c>
      <c r="F111" s="483"/>
      <c r="G111" s="176"/>
      <c r="H111" s="176"/>
      <c r="I111" s="172">
        <f>O111</f>
        <v>0</v>
      </c>
      <c r="J111" s="172">
        <f>P111</f>
        <v>0</v>
      </c>
      <c r="K111" s="176"/>
      <c r="L111" s="178"/>
      <c r="M111" s="176"/>
      <c r="N111" s="176"/>
      <c r="O111" s="176"/>
      <c r="P111" s="176"/>
      <c r="Q111" s="176"/>
      <c r="R111" s="463"/>
      <c r="S111" s="463"/>
      <c r="T111" s="177" t="str">
        <f>IF(AND(D111&gt;=0,G111-M111&gt;=0,H111-N111&gt;=0),"OK","Please explain =&gt;")</f>
        <v>OK</v>
      </c>
      <c r="U111" s="100"/>
      <c r="V111" s="30"/>
      <c r="W111" s="30"/>
      <c r="X111" s="30"/>
      <c r="Y111" s="57"/>
      <c r="Z111" s="57"/>
      <c r="AA111" s="57"/>
      <c r="AB111" s="488" t="s">
        <v>836</v>
      </c>
      <c r="AC111" s="488" t="s">
        <v>862</v>
      </c>
      <c r="AD111" s="57"/>
      <c r="AE111" s="57"/>
      <c r="AF111" s="57"/>
      <c r="AG111" s="57"/>
      <c r="AH111" s="57"/>
      <c r="AI111" s="57"/>
      <c r="AJ111" s="57"/>
      <c r="AK111" s="57"/>
      <c r="AL111" s="57"/>
      <c r="AM111" s="57"/>
      <c r="AN111" s="57"/>
      <c r="AO111" s="57"/>
      <c r="AP111" s="57"/>
      <c r="AQ111" s="57"/>
      <c r="AR111" s="57"/>
      <c r="AS111" s="57"/>
      <c r="AT111" s="57"/>
      <c r="AU111" s="57"/>
      <c r="AV111" s="57"/>
      <c r="AW111" s="57"/>
      <c r="AX111" s="57"/>
      <c r="AY111" s="57"/>
      <c r="AZ111" s="57"/>
      <c r="BA111" s="57"/>
      <c r="BB111" s="57"/>
      <c r="BC111" s="57"/>
      <c r="BD111" s="57"/>
      <c r="BE111" s="57"/>
      <c r="BF111" s="57"/>
      <c r="BG111" s="57"/>
      <c r="BH111" s="57"/>
      <c r="BI111" s="57"/>
      <c r="BJ111" s="57"/>
      <c r="BK111" s="57"/>
      <c r="BL111" s="57"/>
      <c r="BM111" s="57"/>
      <c r="BN111" s="57"/>
      <c r="BO111" s="57"/>
      <c r="BP111" s="57"/>
    </row>
    <row r="112" spans="1:68" s="186" customFormat="1" ht="15" customHeight="1">
      <c r="A112" s="57"/>
      <c r="B112" s="464" t="s">
        <v>773</v>
      </c>
      <c r="C112" s="172">
        <f>SUM(G112:K112)</f>
        <v>0</v>
      </c>
      <c r="D112" s="172">
        <f>C112-E112</f>
        <v>0</v>
      </c>
      <c r="E112" s="172">
        <f>SUM(M112:Q112)</f>
        <v>0</v>
      </c>
      <c r="F112" s="483"/>
      <c r="G112" s="176"/>
      <c r="H112" s="176"/>
      <c r="I112" s="172">
        <f>O112</f>
        <v>0</v>
      </c>
      <c r="J112" s="172">
        <f>P112</f>
        <v>0</v>
      </c>
      <c r="K112" s="176"/>
      <c r="L112" s="178"/>
      <c r="M112" s="176"/>
      <c r="N112" s="176"/>
      <c r="O112" s="176"/>
      <c r="P112" s="176"/>
      <c r="Q112" s="176"/>
      <c r="R112" s="463"/>
      <c r="S112" s="463"/>
      <c r="T112" s="177" t="str">
        <f>IF(AND(D112&gt;=0,G112-M112&gt;=0,H112-N112&gt;=0),"OK","Please explain =&gt;")</f>
        <v>OK</v>
      </c>
      <c r="U112" s="100"/>
      <c r="V112" s="30"/>
      <c r="W112" s="30"/>
      <c r="X112" s="30"/>
      <c r="Y112" s="57"/>
      <c r="Z112" s="57"/>
      <c r="AA112" s="57"/>
      <c r="AB112" s="488" t="s">
        <v>838</v>
      </c>
      <c r="AC112" s="488" t="s">
        <v>863</v>
      </c>
      <c r="AD112" s="57"/>
      <c r="AE112" s="57"/>
      <c r="AF112" s="57"/>
      <c r="AG112" s="57"/>
      <c r="AH112" s="57"/>
      <c r="AI112" s="57"/>
      <c r="AJ112" s="57"/>
      <c r="AK112" s="57"/>
      <c r="AL112" s="57"/>
      <c r="AM112" s="57"/>
      <c r="AN112" s="57"/>
      <c r="AO112" s="57"/>
      <c r="AP112" s="57"/>
      <c r="AQ112" s="57"/>
      <c r="AR112" s="57"/>
      <c r="AS112" s="57"/>
      <c r="AT112" s="57"/>
      <c r="AU112" s="57"/>
      <c r="AV112" s="57"/>
      <c r="AW112" s="57"/>
      <c r="AX112" s="57"/>
      <c r="AY112" s="57"/>
      <c r="AZ112" s="57"/>
      <c r="BA112" s="57"/>
      <c r="BB112" s="57"/>
      <c r="BC112" s="57"/>
      <c r="BD112" s="57"/>
      <c r="BE112" s="57"/>
      <c r="BF112" s="57"/>
      <c r="BG112" s="57"/>
      <c r="BH112" s="57"/>
      <c r="BI112" s="57"/>
      <c r="BJ112" s="57"/>
      <c r="BK112" s="57"/>
      <c r="BL112" s="57"/>
      <c r="BM112" s="57"/>
      <c r="BN112" s="57"/>
      <c r="BO112" s="57"/>
      <c r="BP112" s="57"/>
    </row>
    <row r="113" spans="1:68" s="186" customFormat="1" ht="15" customHeight="1">
      <c r="A113" s="57"/>
      <c r="B113" s="464" t="s">
        <v>840</v>
      </c>
      <c r="C113" s="172">
        <f>SUM(C114:C116)</f>
        <v>0</v>
      </c>
      <c r="D113" s="172">
        <f>SUM(D114:D116)</f>
        <v>0</v>
      </c>
      <c r="E113" s="172">
        <f>SUM(E114:E116)</f>
        <v>0</v>
      </c>
      <c r="F113" s="483"/>
      <c r="G113" s="172">
        <f>SUM(G114:G116)</f>
        <v>0</v>
      </c>
      <c r="H113" s="172">
        <f>SUM(H114:H116)</f>
        <v>0</v>
      </c>
      <c r="I113" s="172">
        <f>SUM(I114:I116)</f>
        <v>0</v>
      </c>
      <c r="J113" s="172">
        <f>SUM(J114:J116)</f>
        <v>0</v>
      </c>
      <c r="K113" s="172">
        <f>SUM(K114:K116)</f>
        <v>0</v>
      </c>
      <c r="L113" s="178"/>
      <c r="M113" s="172">
        <f>SUM(M114:M116)</f>
        <v>0</v>
      </c>
      <c r="N113" s="172">
        <f>SUM(N114:N116)</f>
        <v>0</v>
      </c>
      <c r="O113" s="172">
        <f>SUM(O114:O116)</f>
        <v>0</v>
      </c>
      <c r="P113" s="172">
        <f>SUM(P114:P116)</f>
        <v>0</v>
      </c>
      <c r="Q113" s="172">
        <f>SUM(Q114:Q116)</f>
        <v>0</v>
      </c>
      <c r="R113" s="463"/>
      <c r="S113" s="463"/>
      <c r="T113" s="180"/>
      <c r="U113" s="181"/>
      <c r="V113" s="30"/>
      <c r="W113" s="30"/>
      <c r="X113" s="30"/>
      <c r="Y113" s="57"/>
      <c r="Z113" s="57"/>
      <c r="AA113" s="57"/>
      <c r="AB113" s="488" t="s">
        <v>789</v>
      </c>
      <c r="AC113" s="488" t="s">
        <v>825</v>
      </c>
      <c r="AD113" s="57"/>
      <c r="AE113" s="57"/>
      <c r="AF113" s="57"/>
      <c r="AG113" s="57"/>
      <c r="AH113" s="57"/>
      <c r="AI113" s="57"/>
      <c r="AJ113" s="57"/>
      <c r="AK113" s="57"/>
      <c r="AL113" s="57"/>
      <c r="AM113" s="57"/>
      <c r="AN113" s="57"/>
      <c r="AO113" s="57"/>
      <c r="AP113" s="57"/>
      <c r="AQ113" s="57"/>
      <c r="AR113" s="57"/>
      <c r="AS113" s="57"/>
      <c r="AT113" s="57"/>
      <c r="AU113" s="57"/>
      <c r="AV113" s="57"/>
      <c r="AW113" s="57"/>
      <c r="AX113" s="57"/>
      <c r="AY113" s="57"/>
      <c r="AZ113" s="57"/>
      <c r="BA113" s="57"/>
      <c r="BB113" s="57"/>
      <c r="BC113" s="57"/>
      <c r="BD113" s="57"/>
      <c r="BE113" s="57"/>
      <c r="BF113" s="57"/>
      <c r="BG113" s="57"/>
      <c r="BH113" s="57"/>
      <c r="BI113" s="57"/>
      <c r="BJ113" s="57"/>
      <c r="BK113" s="57"/>
      <c r="BL113" s="57"/>
      <c r="BM113" s="57"/>
      <c r="BN113" s="57"/>
      <c r="BO113" s="57"/>
      <c r="BP113" s="57"/>
    </row>
    <row r="114" spans="1:68" s="186" customFormat="1" ht="15" customHeight="1">
      <c r="A114" s="57"/>
      <c r="B114" s="493" t="s">
        <v>776</v>
      </c>
      <c r="C114" s="179">
        <f t="shared" ref="C114:C119" si="42">SUM(G114:K114)</f>
        <v>0</v>
      </c>
      <c r="D114" s="179">
        <f t="shared" ref="D114:D119" si="43">C114-E114</f>
        <v>0</v>
      </c>
      <c r="E114" s="179">
        <f t="shared" ref="E114:E119" si="44">SUM(M114:Q114)</f>
        <v>0</v>
      </c>
      <c r="F114" s="483"/>
      <c r="G114" s="176"/>
      <c r="H114" s="176"/>
      <c r="I114" s="172">
        <f t="shared" ref="I114:J119" si="45">O114</f>
        <v>0</v>
      </c>
      <c r="J114" s="172">
        <f t="shared" si="45"/>
        <v>0</v>
      </c>
      <c r="K114" s="176"/>
      <c r="L114" s="178"/>
      <c r="M114" s="176"/>
      <c r="N114" s="176"/>
      <c r="O114" s="176"/>
      <c r="P114" s="176"/>
      <c r="Q114" s="176"/>
      <c r="R114" s="463"/>
      <c r="S114" s="463"/>
      <c r="T114" s="177" t="str">
        <f t="shared" ref="T114:T119" si="46">IF(AND(D114&gt;=0,G114-M114&gt;=0,H114-N114&gt;=0),"OK","Please explain =&gt;")</f>
        <v>OK</v>
      </c>
      <c r="U114" s="100"/>
      <c r="V114" s="30"/>
      <c r="W114" s="30"/>
      <c r="X114" s="30"/>
      <c r="Y114" s="57"/>
      <c r="Z114" s="57"/>
      <c r="AA114" s="57"/>
      <c r="AB114" s="488" t="s">
        <v>841</v>
      </c>
      <c r="AC114" s="488" t="s">
        <v>864</v>
      </c>
      <c r="AD114" s="57"/>
      <c r="AE114" s="57"/>
      <c r="AF114" s="57"/>
      <c r="AG114" s="57"/>
      <c r="AH114" s="57"/>
      <c r="AI114" s="57"/>
      <c r="AJ114" s="57"/>
      <c r="AK114" s="57"/>
      <c r="AL114" s="57"/>
      <c r="AM114" s="57"/>
      <c r="AN114" s="57"/>
      <c r="AO114" s="57"/>
      <c r="AP114" s="57"/>
      <c r="AQ114" s="57"/>
      <c r="AR114" s="57"/>
      <c r="AS114" s="57"/>
      <c r="AT114" s="57"/>
      <c r="AU114" s="57"/>
      <c r="AV114" s="57"/>
      <c r="AW114" s="57"/>
      <c r="AX114" s="57"/>
      <c r="AY114" s="57"/>
      <c r="AZ114" s="57"/>
      <c r="BA114" s="57"/>
      <c r="BB114" s="57"/>
      <c r="BC114" s="57"/>
      <c r="BD114" s="57"/>
      <c r="BE114" s="57"/>
      <c r="BF114" s="57"/>
      <c r="BG114" s="57"/>
      <c r="BH114" s="57"/>
      <c r="BI114" s="57"/>
      <c r="BJ114" s="57"/>
      <c r="BK114" s="57"/>
      <c r="BL114" s="57"/>
      <c r="BM114" s="57"/>
      <c r="BN114" s="57"/>
      <c r="BO114" s="57"/>
      <c r="BP114" s="57"/>
    </row>
    <row r="115" spans="1:68" s="186" customFormat="1" ht="15" customHeight="1">
      <c r="A115" s="57"/>
      <c r="B115" s="493" t="s">
        <v>779</v>
      </c>
      <c r="C115" s="179">
        <f t="shared" si="42"/>
        <v>0</v>
      </c>
      <c r="D115" s="179">
        <f t="shared" si="43"/>
        <v>0</v>
      </c>
      <c r="E115" s="179">
        <f t="shared" si="44"/>
        <v>0</v>
      </c>
      <c r="F115" s="483"/>
      <c r="G115" s="176"/>
      <c r="H115" s="176"/>
      <c r="I115" s="172">
        <f t="shared" si="45"/>
        <v>0</v>
      </c>
      <c r="J115" s="172">
        <f t="shared" si="45"/>
        <v>0</v>
      </c>
      <c r="K115" s="176"/>
      <c r="L115" s="178"/>
      <c r="M115" s="176"/>
      <c r="N115" s="176"/>
      <c r="O115" s="176"/>
      <c r="P115" s="176"/>
      <c r="Q115" s="176"/>
      <c r="R115" s="463"/>
      <c r="S115" s="463"/>
      <c r="T115" s="177" t="str">
        <f t="shared" si="46"/>
        <v>OK</v>
      </c>
      <c r="U115" s="100"/>
      <c r="V115" s="30"/>
      <c r="W115" s="30"/>
      <c r="X115" s="30"/>
      <c r="Y115" s="57"/>
      <c r="Z115" s="57"/>
      <c r="AA115" s="57"/>
      <c r="AB115" s="488" t="s">
        <v>843</v>
      </c>
      <c r="AC115" s="488" t="s">
        <v>865</v>
      </c>
      <c r="AD115" s="57"/>
      <c r="AE115" s="57"/>
      <c r="AF115" s="57"/>
      <c r="AG115" s="57"/>
      <c r="AH115" s="57"/>
      <c r="AI115" s="57"/>
      <c r="AJ115" s="57"/>
      <c r="AK115" s="57"/>
      <c r="AL115" s="57"/>
      <c r="AM115" s="57"/>
      <c r="AN115" s="57"/>
      <c r="AO115" s="57"/>
      <c r="AP115" s="57"/>
      <c r="AQ115" s="57"/>
      <c r="AR115" s="57"/>
      <c r="AS115" s="57"/>
      <c r="AT115" s="57"/>
      <c r="AU115" s="57"/>
      <c r="AV115" s="57"/>
      <c r="AW115" s="57"/>
      <c r="AX115" s="57"/>
      <c r="AY115" s="57"/>
      <c r="AZ115" s="57"/>
      <c r="BA115" s="57"/>
      <c r="BB115" s="57"/>
      <c r="BC115" s="57"/>
      <c r="BD115" s="57"/>
      <c r="BE115" s="57"/>
      <c r="BF115" s="57"/>
      <c r="BG115" s="57"/>
      <c r="BH115" s="57"/>
      <c r="BI115" s="57"/>
      <c r="BJ115" s="57"/>
      <c r="BK115" s="57"/>
      <c r="BL115" s="57"/>
      <c r="BM115" s="57"/>
      <c r="BN115" s="57"/>
      <c r="BO115" s="57"/>
      <c r="BP115" s="57"/>
    </row>
    <row r="116" spans="1:68" s="186" customFormat="1" ht="15" customHeight="1">
      <c r="A116" s="57"/>
      <c r="B116" s="493" t="s">
        <v>782</v>
      </c>
      <c r="C116" s="179">
        <f t="shared" si="42"/>
        <v>0</v>
      </c>
      <c r="D116" s="179">
        <f t="shared" si="43"/>
        <v>0</v>
      </c>
      <c r="E116" s="179">
        <f t="shared" si="44"/>
        <v>0</v>
      </c>
      <c r="F116" s="483"/>
      <c r="G116" s="176"/>
      <c r="H116" s="176"/>
      <c r="I116" s="172">
        <f t="shared" si="45"/>
        <v>0</v>
      </c>
      <c r="J116" s="172">
        <f t="shared" si="45"/>
        <v>0</v>
      </c>
      <c r="K116" s="176"/>
      <c r="L116" s="178"/>
      <c r="M116" s="176"/>
      <c r="N116" s="176"/>
      <c r="O116" s="176"/>
      <c r="P116" s="176"/>
      <c r="Q116" s="176"/>
      <c r="R116" s="463"/>
      <c r="S116" s="463"/>
      <c r="T116" s="177" t="str">
        <f t="shared" si="46"/>
        <v>OK</v>
      </c>
      <c r="U116" s="100"/>
      <c r="V116" s="30"/>
      <c r="W116" s="30"/>
      <c r="X116" s="30"/>
      <c r="Y116" s="57"/>
      <c r="Z116" s="57"/>
      <c r="AA116" s="57"/>
      <c r="AB116" s="488" t="s">
        <v>845</v>
      </c>
      <c r="AC116" s="488" t="s">
        <v>866</v>
      </c>
      <c r="AD116" s="57"/>
      <c r="AE116" s="57"/>
      <c r="AF116" s="57"/>
      <c r="AG116" s="57"/>
      <c r="AH116" s="57"/>
      <c r="AI116" s="57"/>
      <c r="AJ116" s="57"/>
      <c r="AK116" s="57"/>
      <c r="AL116" s="57"/>
      <c r="AM116" s="57"/>
      <c r="AN116" s="57"/>
      <c r="AO116" s="57"/>
      <c r="AP116" s="57"/>
      <c r="AQ116" s="57"/>
      <c r="AR116" s="57"/>
      <c r="AS116" s="57"/>
      <c r="AT116" s="57"/>
      <c r="AU116" s="57"/>
      <c r="AV116" s="57"/>
      <c r="AW116" s="57"/>
      <c r="AX116" s="57"/>
      <c r="AY116" s="57"/>
      <c r="AZ116" s="57"/>
      <c r="BA116" s="57"/>
      <c r="BB116" s="57"/>
      <c r="BC116" s="57"/>
      <c r="BD116" s="57"/>
      <c r="BE116" s="57"/>
      <c r="BF116" s="57"/>
      <c r="BG116" s="57"/>
      <c r="BH116" s="57"/>
      <c r="BI116" s="57"/>
      <c r="BJ116" s="57"/>
      <c r="BK116" s="57"/>
      <c r="BL116" s="57"/>
      <c r="BM116" s="57"/>
      <c r="BN116" s="57"/>
      <c r="BO116" s="57"/>
      <c r="BP116" s="57"/>
    </row>
    <row r="117" spans="1:68" s="186" customFormat="1" ht="15" customHeight="1">
      <c r="A117" s="57"/>
      <c r="B117" s="464" t="s">
        <v>785</v>
      </c>
      <c r="C117" s="172">
        <f t="shared" si="42"/>
        <v>0</v>
      </c>
      <c r="D117" s="172">
        <f t="shared" si="43"/>
        <v>0</v>
      </c>
      <c r="E117" s="172">
        <f t="shared" si="44"/>
        <v>0</v>
      </c>
      <c r="F117" s="483"/>
      <c r="G117" s="176"/>
      <c r="H117" s="176"/>
      <c r="I117" s="172">
        <f t="shared" si="45"/>
        <v>0</v>
      </c>
      <c r="J117" s="172">
        <f t="shared" si="45"/>
        <v>0</v>
      </c>
      <c r="K117" s="176"/>
      <c r="L117" s="178"/>
      <c r="M117" s="176"/>
      <c r="N117" s="176"/>
      <c r="O117" s="176"/>
      <c r="P117" s="176"/>
      <c r="Q117" s="176"/>
      <c r="R117" s="463"/>
      <c r="S117" s="463"/>
      <c r="T117" s="177" t="str">
        <f t="shared" si="46"/>
        <v>OK</v>
      </c>
      <c r="U117" s="100"/>
      <c r="V117" s="30"/>
      <c r="W117" s="30"/>
      <c r="X117" s="30"/>
      <c r="Y117" s="57"/>
      <c r="Z117" s="57"/>
      <c r="AA117" s="57"/>
      <c r="AB117" s="488" t="s">
        <v>847</v>
      </c>
      <c r="AC117" s="488" t="s">
        <v>867</v>
      </c>
      <c r="AD117" s="57"/>
      <c r="AE117" s="57"/>
      <c r="AF117" s="57"/>
      <c r="AG117" s="57"/>
      <c r="AH117" s="57"/>
      <c r="AI117" s="57"/>
      <c r="AJ117" s="57"/>
      <c r="AK117" s="57"/>
      <c r="AL117" s="57"/>
      <c r="AM117" s="57"/>
      <c r="AN117" s="57"/>
      <c r="AO117" s="57"/>
      <c r="AP117" s="57"/>
      <c r="AQ117" s="57"/>
      <c r="AR117" s="57"/>
      <c r="AS117" s="57"/>
      <c r="AT117" s="57"/>
      <c r="AU117" s="57"/>
      <c r="AV117" s="57"/>
      <c r="AW117" s="57"/>
      <c r="AX117" s="57"/>
      <c r="AY117" s="57"/>
      <c r="AZ117" s="57"/>
      <c r="BA117" s="57"/>
      <c r="BB117" s="57"/>
      <c r="BC117" s="57"/>
      <c r="BD117" s="57"/>
      <c r="BE117" s="57"/>
      <c r="BF117" s="57"/>
      <c r="BG117" s="57"/>
      <c r="BH117" s="57"/>
      <c r="BI117" s="57"/>
      <c r="BJ117" s="57"/>
      <c r="BK117" s="57"/>
      <c r="BL117" s="57"/>
      <c r="BM117" s="57"/>
      <c r="BN117" s="57"/>
      <c r="BO117" s="57"/>
      <c r="BP117" s="57"/>
    </row>
    <row r="118" spans="1:68" s="186" customFormat="1" ht="15" customHeight="1">
      <c r="A118" s="57"/>
      <c r="B118" s="464" t="s">
        <v>788</v>
      </c>
      <c r="C118" s="172">
        <f t="shared" si="42"/>
        <v>0</v>
      </c>
      <c r="D118" s="172">
        <f t="shared" si="43"/>
        <v>0</v>
      </c>
      <c r="E118" s="172">
        <f t="shared" si="44"/>
        <v>0</v>
      </c>
      <c r="F118" s="483"/>
      <c r="G118" s="176"/>
      <c r="H118" s="176"/>
      <c r="I118" s="172">
        <f t="shared" si="45"/>
        <v>0</v>
      </c>
      <c r="J118" s="172">
        <f t="shared" si="45"/>
        <v>0</v>
      </c>
      <c r="K118" s="176"/>
      <c r="L118" s="178"/>
      <c r="M118" s="176"/>
      <c r="N118" s="176"/>
      <c r="O118" s="176"/>
      <c r="P118" s="176"/>
      <c r="Q118" s="176"/>
      <c r="R118" s="463"/>
      <c r="S118" s="463"/>
      <c r="T118" s="177" t="str">
        <f t="shared" si="46"/>
        <v>OK</v>
      </c>
      <c r="U118" s="100"/>
      <c r="V118" s="30"/>
      <c r="W118" s="30"/>
      <c r="X118" s="30"/>
      <c r="Y118" s="57"/>
      <c r="Z118" s="57"/>
      <c r="AA118" s="57"/>
      <c r="AB118" s="488" t="s">
        <v>849</v>
      </c>
      <c r="AC118" s="488" t="s">
        <v>868</v>
      </c>
      <c r="AD118" s="57"/>
      <c r="AE118" s="57"/>
      <c r="AF118" s="57"/>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row>
    <row r="119" spans="1:68" s="186" customFormat="1" ht="15" customHeight="1">
      <c r="A119" s="57"/>
      <c r="B119" s="464" t="s">
        <v>796</v>
      </c>
      <c r="C119" s="172">
        <f t="shared" si="42"/>
        <v>0</v>
      </c>
      <c r="D119" s="172">
        <f t="shared" si="43"/>
        <v>0</v>
      </c>
      <c r="E119" s="172">
        <f t="shared" si="44"/>
        <v>0</v>
      </c>
      <c r="F119" s="483"/>
      <c r="G119" s="176"/>
      <c r="H119" s="176"/>
      <c r="I119" s="172">
        <f t="shared" si="45"/>
        <v>0</v>
      </c>
      <c r="J119" s="172">
        <f t="shared" si="45"/>
        <v>0</v>
      </c>
      <c r="K119" s="176"/>
      <c r="L119" s="178"/>
      <c r="M119" s="176"/>
      <c r="N119" s="176"/>
      <c r="O119" s="176"/>
      <c r="P119" s="176"/>
      <c r="Q119" s="176"/>
      <c r="R119" s="463"/>
      <c r="S119" s="463"/>
      <c r="T119" s="177" t="str">
        <f t="shared" si="46"/>
        <v>OK</v>
      </c>
      <c r="U119" s="100"/>
      <c r="V119" s="30"/>
      <c r="W119" s="30"/>
      <c r="X119" s="30"/>
      <c r="Y119" s="57"/>
      <c r="Z119" s="57"/>
      <c r="AA119" s="57"/>
      <c r="AB119" s="488" t="s">
        <v>851</v>
      </c>
      <c r="AC119" s="488" t="s">
        <v>869</v>
      </c>
      <c r="AD119" s="57"/>
      <c r="AE119" s="57"/>
      <c r="AF119" s="57"/>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row>
    <row r="120" spans="1:68" s="186" customFormat="1" ht="15" customHeight="1">
      <c r="A120" s="57"/>
      <c r="B120" s="489" t="s">
        <v>804</v>
      </c>
      <c r="C120" s="172">
        <f>+C121+C122+C123</f>
        <v>0</v>
      </c>
      <c r="D120" s="172">
        <f>+D121+D122+D123</f>
        <v>0</v>
      </c>
      <c r="E120" s="172">
        <f>+E121+E122+E123</f>
        <v>0</v>
      </c>
      <c r="F120" s="491"/>
      <c r="G120" s="172">
        <f>+G121+G122+G123</f>
        <v>0</v>
      </c>
      <c r="H120" s="172">
        <f>+H121+H122+H123</f>
        <v>0</v>
      </c>
      <c r="I120" s="172">
        <f>+I121+I122+I123</f>
        <v>0</v>
      </c>
      <c r="J120" s="172">
        <f>+J121+J122+J123</f>
        <v>0</v>
      </c>
      <c r="K120" s="172">
        <f>+K121+K122+K123</f>
        <v>0</v>
      </c>
      <c r="L120" s="182"/>
      <c r="M120" s="172">
        <f>+M121+M122+M123</f>
        <v>0</v>
      </c>
      <c r="N120" s="172">
        <f>+N121+N122+N123</f>
        <v>0</v>
      </c>
      <c r="O120" s="172">
        <f>+O121+O122+O123</f>
        <v>0</v>
      </c>
      <c r="P120" s="172">
        <f>+P121+P122+P123</f>
        <v>0</v>
      </c>
      <c r="Q120" s="172">
        <f>+Q121+Q122+Q123</f>
        <v>0</v>
      </c>
      <c r="R120" s="494"/>
      <c r="S120" s="494"/>
      <c r="T120" s="180"/>
      <c r="U120" s="181"/>
      <c r="V120" s="30"/>
      <c r="W120" s="30"/>
      <c r="X120" s="30"/>
      <c r="Y120" s="57"/>
      <c r="Z120" s="57"/>
      <c r="AA120" s="57"/>
      <c r="AB120" s="488" t="s">
        <v>870</v>
      </c>
      <c r="AC120" s="488" t="s">
        <v>871</v>
      </c>
      <c r="AD120" s="57"/>
      <c r="AE120" s="57"/>
      <c r="AF120" s="57"/>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row>
    <row r="121" spans="1:68" s="186" customFormat="1" ht="15" customHeight="1">
      <c r="A121" s="57"/>
      <c r="B121" s="490" t="s">
        <v>807</v>
      </c>
      <c r="C121" s="179">
        <f>SUM(G121:K121)</f>
        <v>0</v>
      </c>
      <c r="D121" s="179">
        <f>C121-E121</f>
        <v>0</v>
      </c>
      <c r="E121" s="179">
        <f>SUM(M121:Q121)</f>
        <v>0</v>
      </c>
      <c r="F121" s="491"/>
      <c r="G121" s="176"/>
      <c r="H121" s="176"/>
      <c r="I121" s="172">
        <f t="shared" ref="I121:J123" si="47">O121</f>
        <v>0</v>
      </c>
      <c r="J121" s="172">
        <f t="shared" si="47"/>
        <v>0</v>
      </c>
      <c r="K121" s="176"/>
      <c r="L121" s="182"/>
      <c r="M121" s="176"/>
      <c r="N121" s="176"/>
      <c r="O121" s="176"/>
      <c r="P121" s="176"/>
      <c r="Q121" s="176"/>
      <c r="R121" s="494"/>
      <c r="S121" s="494"/>
      <c r="T121" s="177" t="str">
        <f>IF(AND(D121&gt;=0,G121-M121&gt;=0,H121-N121&gt;=0),"OK","Please explain =&gt;")</f>
        <v>OK</v>
      </c>
      <c r="U121" s="100"/>
      <c r="V121" s="30"/>
      <c r="W121" s="30"/>
      <c r="X121" s="30"/>
      <c r="Y121" s="57"/>
      <c r="Z121" s="57"/>
      <c r="AA121" s="57"/>
      <c r="AB121" s="488" t="s">
        <v>855</v>
      </c>
      <c r="AC121" s="488" t="s">
        <v>872</v>
      </c>
      <c r="AD121" s="57"/>
      <c r="AE121" s="57"/>
      <c r="AF121" s="57"/>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row>
    <row r="122" spans="1:68" s="186" customFormat="1" ht="15" customHeight="1">
      <c r="A122" s="57"/>
      <c r="B122" s="490" t="s">
        <v>810</v>
      </c>
      <c r="C122" s="179">
        <f>SUM(G122:K122)</f>
        <v>0</v>
      </c>
      <c r="D122" s="179">
        <f>C122-E122</f>
        <v>0</v>
      </c>
      <c r="E122" s="179">
        <f>SUM(M122:Q122)</f>
        <v>0</v>
      </c>
      <c r="F122" s="491"/>
      <c r="G122" s="176"/>
      <c r="H122" s="176"/>
      <c r="I122" s="172">
        <f t="shared" si="47"/>
        <v>0</v>
      </c>
      <c r="J122" s="172">
        <f t="shared" si="47"/>
        <v>0</v>
      </c>
      <c r="K122" s="176"/>
      <c r="L122" s="182"/>
      <c r="M122" s="176"/>
      <c r="N122" s="176"/>
      <c r="O122" s="176"/>
      <c r="P122" s="176"/>
      <c r="Q122" s="176"/>
      <c r="R122" s="494"/>
      <c r="S122" s="494"/>
      <c r="T122" s="177" t="str">
        <f>IF(AND(D122&gt;=0,G122-M122&gt;=0,H122-N122&gt;=0),"OK","Please explain =&gt;")</f>
        <v>OK</v>
      </c>
      <c r="U122" s="100"/>
      <c r="V122" s="30"/>
      <c r="W122" s="30"/>
      <c r="X122" s="30"/>
      <c r="Y122" s="57"/>
      <c r="Z122" s="57"/>
      <c r="AA122" s="57"/>
      <c r="AB122" s="488" t="s">
        <v>857</v>
      </c>
      <c r="AC122" s="488" t="s">
        <v>873</v>
      </c>
      <c r="AD122" s="57"/>
      <c r="AE122" s="57"/>
      <c r="AF122" s="57"/>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c r="BM122" s="57"/>
      <c r="BN122" s="57"/>
      <c r="BO122" s="57"/>
      <c r="BP122" s="57"/>
    </row>
    <row r="123" spans="1:68" s="186" customFormat="1" ht="15" customHeight="1">
      <c r="A123" s="57"/>
      <c r="B123" s="490" t="s">
        <v>813</v>
      </c>
      <c r="C123" s="179">
        <f>SUM(G123:K123)</f>
        <v>0</v>
      </c>
      <c r="D123" s="179">
        <f>C123-E123</f>
        <v>0</v>
      </c>
      <c r="E123" s="179">
        <f>SUM(M123:Q123)</f>
        <v>0</v>
      </c>
      <c r="F123" s="491"/>
      <c r="G123" s="176"/>
      <c r="H123" s="176"/>
      <c r="I123" s="172">
        <f t="shared" si="47"/>
        <v>0</v>
      </c>
      <c r="J123" s="172">
        <f t="shared" si="47"/>
        <v>0</v>
      </c>
      <c r="K123" s="176"/>
      <c r="L123" s="182"/>
      <c r="M123" s="176"/>
      <c r="N123" s="176"/>
      <c r="O123" s="176"/>
      <c r="P123" s="176"/>
      <c r="Q123" s="176"/>
      <c r="R123" s="494"/>
      <c r="S123" s="494"/>
      <c r="T123" s="177" t="str">
        <f>IF(AND(D123&gt;=0,G123-M123&gt;=0,H123-N123&gt;=0),"OK","Please explain =&gt;")</f>
        <v>OK</v>
      </c>
      <c r="U123" s="100"/>
      <c r="V123" s="30"/>
      <c r="W123" s="30"/>
      <c r="X123" s="30"/>
      <c r="Y123" s="57"/>
      <c r="Z123" s="57"/>
      <c r="AA123" s="57"/>
      <c r="AB123" s="488" t="s">
        <v>859</v>
      </c>
      <c r="AC123" s="488" t="s">
        <v>874</v>
      </c>
      <c r="AD123" s="57"/>
      <c r="AE123" s="57"/>
      <c r="AF123" s="57"/>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c r="BM123" s="57"/>
      <c r="BN123" s="57"/>
      <c r="BO123" s="57"/>
      <c r="BP123" s="57"/>
    </row>
    <row r="124" spans="1:68" s="186" customFormat="1" ht="15" customHeight="1">
      <c r="A124" s="57"/>
      <c r="B124" s="487" t="s">
        <v>913</v>
      </c>
      <c r="C124" s="172">
        <f>+SUM(C125:C131)</f>
        <v>0</v>
      </c>
      <c r="D124" s="172">
        <f>+SUM(D125:D131)</f>
        <v>0</v>
      </c>
      <c r="E124" s="172">
        <f>+SUM(E125:E131)</f>
        <v>0</v>
      </c>
      <c r="F124" s="483"/>
      <c r="G124" s="172">
        <f>+SUM(G125:G131)</f>
        <v>0</v>
      </c>
      <c r="H124" s="172">
        <f>+SUM(H125:H131)</f>
        <v>0</v>
      </c>
      <c r="I124" s="172">
        <f>+SUM(I125:I131)</f>
        <v>0</v>
      </c>
      <c r="J124" s="172">
        <f>+SUM(J125:J131)</f>
        <v>0</v>
      </c>
      <c r="K124" s="172">
        <f>+SUM(K125:K131)</f>
        <v>0</v>
      </c>
      <c r="L124" s="178"/>
      <c r="M124" s="172">
        <f>+SUM(M125:M131)</f>
        <v>0</v>
      </c>
      <c r="N124" s="172">
        <f>+SUM(N125:N131)</f>
        <v>0</v>
      </c>
      <c r="O124" s="172">
        <f>+SUM(O125:O131)</f>
        <v>0</v>
      </c>
      <c r="P124" s="172">
        <f>+SUM(P125:P131)</f>
        <v>0</v>
      </c>
      <c r="Q124" s="172">
        <f>+SUM(Q125:Q131)</f>
        <v>0</v>
      </c>
      <c r="R124" s="463"/>
      <c r="S124" s="463"/>
      <c r="T124" s="180"/>
      <c r="U124" s="181"/>
      <c r="V124" s="30"/>
      <c r="W124" s="30"/>
      <c r="X124" s="30"/>
      <c r="Y124" s="57"/>
      <c r="Z124" s="57"/>
      <c r="AA124" s="57"/>
      <c r="AB124" s="488" t="s">
        <v>789</v>
      </c>
      <c r="AC124" s="488" t="s">
        <v>797</v>
      </c>
      <c r="AD124" s="57"/>
      <c r="AE124" s="57"/>
      <c r="AF124" s="57"/>
      <c r="AG124" s="57"/>
      <c r="AH124" s="57"/>
      <c r="AI124" s="57"/>
      <c r="AJ124" s="57"/>
      <c r="AK124" s="57"/>
      <c r="AL124" s="57"/>
      <c r="AM124" s="57"/>
      <c r="AN124" s="57"/>
      <c r="AO124" s="57"/>
      <c r="AP124" s="57"/>
      <c r="AQ124" s="57"/>
      <c r="AR124" s="57"/>
      <c r="AS124" s="57"/>
      <c r="AT124" s="57"/>
      <c r="AU124" s="57"/>
      <c r="AV124" s="57"/>
      <c r="AW124" s="57"/>
      <c r="AX124" s="57"/>
      <c r="AY124" s="57"/>
      <c r="AZ124" s="57"/>
      <c r="BA124" s="57"/>
      <c r="BB124" s="57"/>
      <c r="BC124" s="57"/>
      <c r="BD124" s="57"/>
      <c r="BE124" s="57"/>
      <c r="BF124" s="57"/>
      <c r="BG124" s="57"/>
      <c r="BH124" s="57"/>
      <c r="BI124" s="57"/>
      <c r="BJ124" s="57"/>
      <c r="BK124" s="57"/>
      <c r="BL124" s="57"/>
      <c r="BM124" s="57"/>
      <c r="BN124" s="57"/>
      <c r="BO124" s="57"/>
      <c r="BP124" s="57"/>
    </row>
    <row r="125" spans="1:68" s="186" customFormat="1" ht="15" customHeight="1">
      <c r="A125" s="57"/>
      <c r="B125" s="464" t="s">
        <v>770</v>
      </c>
      <c r="C125" s="172">
        <f t="shared" ref="C125:C130" si="48">SUM(G125:K125)</f>
        <v>0</v>
      </c>
      <c r="D125" s="172">
        <f t="shared" ref="D125:D130" si="49">C125-E125</f>
        <v>0</v>
      </c>
      <c r="E125" s="172">
        <f t="shared" ref="E125:E130" si="50">SUM(M125:Q125)</f>
        <v>0</v>
      </c>
      <c r="F125" s="483"/>
      <c r="G125" s="176"/>
      <c r="H125" s="176"/>
      <c r="I125" s="172">
        <f t="shared" ref="I125:J130" si="51">O125</f>
        <v>0</v>
      </c>
      <c r="J125" s="172">
        <f t="shared" si="51"/>
        <v>0</v>
      </c>
      <c r="K125" s="176"/>
      <c r="L125" s="178"/>
      <c r="M125" s="176"/>
      <c r="N125" s="176"/>
      <c r="O125" s="176"/>
      <c r="P125" s="176"/>
      <c r="Q125" s="176"/>
      <c r="R125" s="463"/>
      <c r="S125" s="463"/>
      <c r="T125" s="177" t="str">
        <f t="shared" ref="T125:T130" si="52">IF(AND(D125&gt;=0,G125-M125&gt;=0,H125-N125&gt;=0),"OK","Please explain =&gt;")</f>
        <v>OK</v>
      </c>
      <c r="U125" s="100"/>
      <c r="V125" s="30"/>
      <c r="W125" s="30"/>
      <c r="X125" s="30"/>
      <c r="Y125" s="57"/>
      <c r="Z125" s="57"/>
      <c r="AA125" s="57"/>
      <c r="AB125" s="488" t="s">
        <v>876</v>
      </c>
      <c r="AC125" s="488" t="s">
        <v>877</v>
      </c>
      <c r="AD125" s="57"/>
      <c r="AE125" s="57"/>
      <c r="AF125" s="57"/>
      <c r="AG125" s="57"/>
      <c r="AH125" s="57"/>
      <c r="AI125" s="57"/>
      <c r="AJ125" s="57"/>
      <c r="AK125" s="57"/>
      <c r="AL125" s="57"/>
      <c r="AM125" s="57"/>
      <c r="AN125" s="57"/>
      <c r="AO125" s="57"/>
      <c r="AP125" s="57"/>
      <c r="AQ125" s="57"/>
      <c r="AR125" s="57"/>
      <c r="AS125" s="57"/>
      <c r="AT125" s="57"/>
      <c r="AU125" s="57"/>
      <c r="AV125" s="57"/>
      <c r="AW125" s="57"/>
      <c r="AX125" s="57"/>
      <c r="AY125" s="57"/>
      <c r="AZ125" s="57"/>
      <c r="BA125" s="57"/>
      <c r="BB125" s="57"/>
      <c r="BC125" s="57"/>
      <c r="BD125" s="57"/>
      <c r="BE125" s="57"/>
      <c r="BF125" s="57"/>
      <c r="BG125" s="57"/>
      <c r="BH125" s="57"/>
      <c r="BI125" s="57"/>
      <c r="BJ125" s="57"/>
      <c r="BK125" s="57"/>
      <c r="BL125" s="57"/>
      <c r="BM125" s="57"/>
      <c r="BN125" s="57"/>
      <c r="BO125" s="57"/>
      <c r="BP125" s="57"/>
    </row>
    <row r="126" spans="1:68" s="186" customFormat="1" ht="15" customHeight="1">
      <c r="A126" s="57"/>
      <c r="B126" s="464" t="s">
        <v>773</v>
      </c>
      <c r="C126" s="172">
        <f t="shared" si="48"/>
        <v>0</v>
      </c>
      <c r="D126" s="172">
        <f t="shared" si="49"/>
        <v>0</v>
      </c>
      <c r="E126" s="172">
        <f t="shared" si="50"/>
        <v>0</v>
      </c>
      <c r="F126" s="483"/>
      <c r="G126" s="176"/>
      <c r="H126" s="176"/>
      <c r="I126" s="172">
        <f t="shared" si="51"/>
        <v>0</v>
      </c>
      <c r="J126" s="172">
        <f t="shared" si="51"/>
        <v>0</v>
      </c>
      <c r="K126" s="176"/>
      <c r="L126" s="178"/>
      <c r="M126" s="176"/>
      <c r="N126" s="176"/>
      <c r="O126" s="176"/>
      <c r="P126" s="176"/>
      <c r="Q126" s="176"/>
      <c r="R126" s="463"/>
      <c r="S126" s="463"/>
      <c r="T126" s="177" t="str">
        <f t="shared" si="52"/>
        <v>OK</v>
      </c>
      <c r="U126" s="100"/>
      <c r="V126" s="30"/>
      <c r="W126" s="30"/>
      <c r="X126" s="30"/>
      <c r="Y126" s="57"/>
      <c r="Z126" s="57"/>
      <c r="AA126" s="57"/>
      <c r="AB126" s="488" t="s">
        <v>878</v>
      </c>
      <c r="AC126" s="488" t="s">
        <v>879</v>
      </c>
      <c r="AD126" s="57"/>
      <c r="AE126" s="57"/>
      <c r="AF126" s="57"/>
      <c r="AG126" s="57"/>
      <c r="AH126" s="57"/>
      <c r="AI126" s="57"/>
      <c r="AJ126" s="57"/>
      <c r="AK126" s="57"/>
      <c r="AL126" s="57"/>
      <c r="AM126" s="57"/>
      <c r="AN126" s="57"/>
      <c r="AO126" s="57"/>
      <c r="AP126" s="57"/>
      <c r="AQ126" s="57"/>
      <c r="AR126" s="57"/>
      <c r="AS126" s="57"/>
      <c r="AT126" s="57"/>
      <c r="AU126" s="57"/>
      <c r="AV126" s="57"/>
      <c r="AW126" s="57"/>
      <c r="AX126" s="57"/>
      <c r="AY126" s="57"/>
      <c r="AZ126" s="57"/>
      <c r="BA126" s="57"/>
      <c r="BB126" s="57"/>
      <c r="BC126" s="57"/>
      <c r="BD126" s="57"/>
      <c r="BE126" s="57"/>
      <c r="BF126" s="57"/>
      <c r="BG126" s="57"/>
      <c r="BH126" s="57"/>
      <c r="BI126" s="57"/>
      <c r="BJ126" s="57"/>
      <c r="BK126" s="57"/>
      <c r="BL126" s="57"/>
      <c r="BM126" s="57"/>
      <c r="BN126" s="57"/>
      <c r="BO126" s="57"/>
      <c r="BP126" s="57"/>
    </row>
    <row r="127" spans="1:68" s="186" customFormat="1" ht="15" customHeight="1">
      <c r="A127" s="57"/>
      <c r="B127" s="464" t="s">
        <v>840</v>
      </c>
      <c r="C127" s="172">
        <f t="shared" si="48"/>
        <v>0</v>
      </c>
      <c r="D127" s="172">
        <f t="shared" si="49"/>
        <v>0</v>
      </c>
      <c r="E127" s="172">
        <f t="shared" si="50"/>
        <v>0</v>
      </c>
      <c r="F127" s="483"/>
      <c r="G127" s="176"/>
      <c r="H127" s="176"/>
      <c r="I127" s="172">
        <f t="shared" si="51"/>
        <v>0</v>
      </c>
      <c r="J127" s="172">
        <f t="shared" si="51"/>
        <v>0</v>
      </c>
      <c r="K127" s="176"/>
      <c r="L127" s="178"/>
      <c r="M127" s="176"/>
      <c r="N127" s="176"/>
      <c r="O127" s="176"/>
      <c r="P127" s="176"/>
      <c r="Q127" s="176"/>
      <c r="R127" s="463"/>
      <c r="S127" s="463"/>
      <c r="T127" s="177" t="str">
        <f t="shared" si="52"/>
        <v>OK</v>
      </c>
      <c r="U127" s="100"/>
      <c r="V127" s="30"/>
      <c r="W127" s="30"/>
      <c r="X127" s="30"/>
      <c r="Y127" s="57"/>
      <c r="Z127" s="57"/>
      <c r="AA127" s="57"/>
      <c r="AB127" s="488" t="s">
        <v>880</v>
      </c>
      <c r="AC127" s="488" t="s">
        <v>881</v>
      </c>
      <c r="AD127" s="57"/>
      <c r="AE127" s="57"/>
      <c r="AF127" s="57"/>
      <c r="AG127" s="57"/>
      <c r="AH127" s="57"/>
      <c r="AI127" s="57"/>
      <c r="AJ127" s="57"/>
      <c r="AK127" s="57"/>
      <c r="AL127" s="57"/>
      <c r="AM127" s="57"/>
      <c r="AN127" s="57"/>
      <c r="AO127" s="57"/>
      <c r="AP127" s="57"/>
      <c r="AQ127" s="57"/>
      <c r="AR127" s="57"/>
      <c r="AS127" s="57"/>
      <c r="AT127" s="57"/>
      <c r="AU127" s="57"/>
      <c r="AV127" s="57"/>
      <c r="AW127" s="57"/>
      <c r="AX127" s="57"/>
      <c r="AY127" s="57"/>
      <c r="AZ127" s="57"/>
      <c r="BA127" s="57"/>
      <c r="BB127" s="57"/>
      <c r="BC127" s="57"/>
      <c r="BD127" s="57"/>
      <c r="BE127" s="57"/>
      <c r="BF127" s="57"/>
      <c r="BG127" s="57"/>
      <c r="BH127" s="57"/>
      <c r="BI127" s="57"/>
      <c r="BJ127" s="57"/>
      <c r="BK127" s="57"/>
      <c r="BL127" s="57"/>
      <c r="BM127" s="57"/>
      <c r="BN127" s="57"/>
      <c r="BO127" s="57"/>
      <c r="BP127" s="57"/>
    </row>
    <row r="128" spans="1:68" s="186" customFormat="1" ht="15" customHeight="1">
      <c r="A128" s="57"/>
      <c r="B128" s="464" t="s">
        <v>785</v>
      </c>
      <c r="C128" s="172">
        <f t="shared" si="48"/>
        <v>0</v>
      </c>
      <c r="D128" s="172">
        <f t="shared" si="49"/>
        <v>0</v>
      </c>
      <c r="E128" s="172">
        <f t="shared" si="50"/>
        <v>0</v>
      </c>
      <c r="F128" s="483"/>
      <c r="G128" s="176"/>
      <c r="H128" s="176"/>
      <c r="I128" s="172">
        <f t="shared" si="51"/>
        <v>0</v>
      </c>
      <c r="J128" s="172">
        <f t="shared" si="51"/>
        <v>0</v>
      </c>
      <c r="K128" s="176"/>
      <c r="L128" s="178"/>
      <c r="M128" s="176"/>
      <c r="N128" s="176"/>
      <c r="O128" s="176"/>
      <c r="P128" s="176"/>
      <c r="Q128" s="176"/>
      <c r="R128" s="463"/>
      <c r="S128" s="463"/>
      <c r="T128" s="177" t="str">
        <f t="shared" si="52"/>
        <v>OK</v>
      </c>
      <c r="U128" s="100"/>
      <c r="V128" s="30"/>
      <c r="W128" s="30"/>
      <c r="X128" s="30"/>
      <c r="Y128" s="57"/>
      <c r="Z128" s="57"/>
      <c r="AA128" s="57"/>
      <c r="AB128" s="488" t="s">
        <v>882</v>
      </c>
      <c r="AC128" s="488" t="s">
        <v>883</v>
      </c>
      <c r="AD128" s="57"/>
      <c r="AE128" s="57"/>
      <c r="AF128" s="57"/>
      <c r="AG128" s="57"/>
      <c r="AH128" s="57"/>
      <c r="AI128" s="57"/>
      <c r="AJ128" s="57"/>
      <c r="AK128" s="57"/>
      <c r="AL128" s="57"/>
      <c r="AM128" s="57"/>
      <c r="AN128" s="57"/>
      <c r="AO128" s="57"/>
      <c r="AP128" s="57"/>
      <c r="AQ128" s="57"/>
      <c r="AR128" s="57"/>
      <c r="AS128" s="57"/>
      <c r="AT128" s="57"/>
      <c r="AU128" s="57"/>
      <c r="AV128" s="57"/>
      <c r="AW128" s="57"/>
      <c r="AX128" s="57"/>
      <c r="AY128" s="57"/>
      <c r="AZ128" s="57"/>
      <c r="BA128" s="57"/>
      <c r="BB128" s="57"/>
      <c r="BC128" s="57"/>
      <c r="BD128" s="57"/>
      <c r="BE128" s="57"/>
      <c r="BF128" s="57"/>
      <c r="BG128" s="57"/>
      <c r="BH128" s="57"/>
      <c r="BI128" s="57"/>
      <c r="BJ128" s="57"/>
      <c r="BK128" s="57"/>
      <c r="BL128" s="57"/>
      <c r="BM128" s="57"/>
      <c r="BN128" s="57"/>
      <c r="BO128" s="57"/>
      <c r="BP128" s="57"/>
    </row>
    <row r="129" spans="2:29" ht="15" customHeight="1">
      <c r="B129" s="464" t="s">
        <v>788</v>
      </c>
      <c r="C129" s="172">
        <f t="shared" si="48"/>
        <v>0</v>
      </c>
      <c r="D129" s="172">
        <f t="shared" si="49"/>
        <v>0</v>
      </c>
      <c r="E129" s="172">
        <f t="shared" si="50"/>
        <v>0</v>
      </c>
      <c r="F129" s="483"/>
      <c r="G129" s="176"/>
      <c r="H129" s="176"/>
      <c r="I129" s="172">
        <f t="shared" si="51"/>
        <v>0</v>
      </c>
      <c r="J129" s="172">
        <f t="shared" si="51"/>
        <v>0</v>
      </c>
      <c r="K129" s="176"/>
      <c r="L129" s="178"/>
      <c r="M129" s="176"/>
      <c r="N129" s="176"/>
      <c r="O129" s="176"/>
      <c r="P129" s="176"/>
      <c r="Q129" s="176"/>
      <c r="R129" s="463"/>
      <c r="S129" s="463"/>
      <c r="T129" s="177" t="str">
        <f t="shared" si="52"/>
        <v>OK</v>
      </c>
      <c r="U129" s="100"/>
      <c r="V129" s="30"/>
      <c r="W129" s="30"/>
      <c r="X129" s="30"/>
      <c r="AB129" s="488" t="s">
        <v>884</v>
      </c>
      <c r="AC129" s="488" t="s">
        <v>885</v>
      </c>
    </row>
    <row r="130" spans="2:29" ht="15" customHeight="1">
      <c r="B130" s="464" t="s">
        <v>796</v>
      </c>
      <c r="C130" s="172">
        <f t="shared" si="48"/>
        <v>0</v>
      </c>
      <c r="D130" s="172">
        <f t="shared" si="49"/>
        <v>0</v>
      </c>
      <c r="E130" s="172">
        <f t="shared" si="50"/>
        <v>0</v>
      </c>
      <c r="F130" s="483"/>
      <c r="G130" s="176"/>
      <c r="H130" s="176"/>
      <c r="I130" s="172">
        <f t="shared" si="51"/>
        <v>0</v>
      </c>
      <c r="J130" s="172">
        <f t="shared" si="51"/>
        <v>0</v>
      </c>
      <c r="K130" s="176"/>
      <c r="L130" s="178"/>
      <c r="M130" s="176"/>
      <c r="N130" s="176"/>
      <c r="O130" s="176"/>
      <c r="P130" s="176"/>
      <c r="Q130" s="176"/>
      <c r="R130" s="463"/>
      <c r="S130" s="463"/>
      <c r="T130" s="177" t="str">
        <f t="shared" si="52"/>
        <v>OK</v>
      </c>
      <c r="U130" s="100"/>
      <c r="V130" s="30"/>
      <c r="W130" s="30"/>
      <c r="X130" s="30"/>
      <c r="AB130" s="488" t="s">
        <v>886</v>
      </c>
      <c r="AC130" s="488" t="s">
        <v>887</v>
      </c>
    </row>
    <row r="131" spans="2:29" ht="15" customHeight="1">
      <c r="B131" s="489" t="s">
        <v>804</v>
      </c>
      <c r="C131" s="172">
        <f>+C132+C133+C134</f>
        <v>0</v>
      </c>
      <c r="D131" s="172">
        <f>+D132+D133+D134</f>
        <v>0</v>
      </c>
      <c r="E131" s="172">
        <f>+E132+E133+E134</f>
        <v>0</v>
      </c>
      <c r="F131" s="491"/>
      <c r="G131" s="172">
        <f>+G132+G133+G134</f>
        <v>0</v>
      </c>
      <c r="H131" s="172">
        <f>+H132+H133+H134</f>
        <v>0</v>
      </c>
      <c r="I131" s="172">
        <f>+I132+I133+I134</f>
        <v>0</v>
      </c>
      <c r="J131" s="172">
        <f>+J132+J133+J134</f>
        <v>0</v>
      </c>
      <c r="K131" s="172">
        <f>+K132+K133+K134</f>
        <v>0</v>
      </c>
      <c r="L131" s="182"/>
      <c r="M131" s="172">
        <f>+M132+M133+M134</f>
        <v>0</v>
      </c>
      <c r="N131" s="172">
        <f>+N132+N133+N134</f>
        <v>0</v>
      </c>
      <c r="O131" s="172">
        <f>+O132+O133+O134</f>
        <v>0</v>
      </c>
      <c r="P131" s="172">
        <f>+P132+P133+P134</f>
        <v>0</v>
      </c>
      <c r="Q131" s="172">
        <f>+Q132+Q133+Q134</f>
        <v>0</v>
      </c>
      <c r="R131" s="494"/>
      <c r="S131" s="494"/>
      <c r="T131" s="180"/>
      <c r="U131" s="181"/>
      <c r="X131" s="30"/>
      <c r="AB131" s="488" t="s">
        <v>888</v>
      </c>
      <c r="AC131" s="488" t="s">
        <v>889</v>
      </c>
    </row>
    <row r="132" spans="2:29" ht="15" customHeight="1">
      <c r="B132" s="490" t="s">
        <v>807</v>
      </c>
      <c r="C132" s="179">
        <f>SUM(G132:K132)</f>
        <v>0</v>
      </c>
      <c r="D132" s="179">
        <f>C132-E132</f>
        <v>0</v>
      </c>
      <c r="E132" s="179">
        <f>SUM(M132:Q132)</f>
        <v>0</v>
      </c>
      <c r="F132" s="491"/>
      <c r="G132" s="176"/>
      <c r="H132" s="176"/>
      <c r="I132" s="172">
        <f t="shared" ref="I132:J134" si="53">O132</f>
        <v>0</v>
      </c>
      <c r="J132" s="172">
        <f t="shared" si="53"/>
        <v>0</v>
      </c>
      <c r="K132" s="176"/>
      <c r="L132" s="182"/>
      <c r="M132" s="176"/>
      <c r="N132" s="176"/>
      <c r="O132" s="176"/>
      <c r="P132" s="176"/>
      <c r="Q132" s="176"/>
      <c r="R132" s="494"/>
      <c r="S132" s="494"/>
      <c r="T132" s="177" t="str">
        <f>IF(AND(D132&gt;=0,G132-M132&gt;=0,H132-N132&gt;=0),"OK","Please explain =&gt;")</f>
        <v>OK</v>
      </c>
      <c r="U132" s="100"/>
      <c r="X132" s="30"/>
      <c r="AB132" s="488" t="s">
        <v>890</v>
      </c>
      <c r="AC132" s="488" t="s">
        <v>891</v>
      </c>
    </row>
    <row r="133" spans="2:29" ht="15" customHeight="1">
      <c r="B133" s="490" t="s">
        <v>810</v>
      </c>
      <c r="C133" s="179">
        <f>SUM(G133:K133)</f>
        <v>0</v>
      </c>
      <c r="D133" s="179">
        <f>C133-E133</f>
        <v>0</v>
      </c>
      <c r="E133" s="179">
        <f>SUM(M133:Q133)</f>
        <v>0</v>
      </c>
      <c r="F133" s="491"/>
      <c r="G133" s="176"/>
      <c r="H133" s="176"/>
      <c r="I133" s="172">
        <f t="shared" si="53"/>
        <v>0</v>
      </c>
      <c r="J133" s="172">
        <f t="shared" si="53"/>
        <v>0</v>
      </c>
      <c r="K133" s="176"/>
      <c r="L133" s="182"/>
      <c r="M133" s="176"/>
      <c r="N133" s="176"/>
      <c r="O133" s="176"/>
      <c r="P133" s="176"/>
      <c r="Q133" s="176"/>
      <c r="R133" s="494"/>
      <c r="S133" s="494"/>
      <c r="T133" s="177" t="str">
        <f>IF(AND(D133&gt;=0,G133-M133&gt;=0,H133-N133&gt;=0),"OK","Please explain =&gt;")</f>
        <v>OK</v>
      </c>
      <c r="U133" s="100"/>
      <c r="X133" s="30"/>
      <c r="AB133" s="488" t="s">
        <v>892</v>
      </c>
      <c r="AC133" s="488" t="s">
        <v>893</v>
      </c>
    </row>
    <row r="134" spans="2:29" ht="15" customHeight="1">
      <c r="B134" s="490" t="s">
        <v>813</v>
      </c>
      <c r="C134" s="179">
        <f>SUM(G134:K134)</f>
        <v>0</v>
      </c>
      <c r="D134" s="179">
        <f>C134-E134</f>
        <v>0</v>
      </c>
      <c r="E134" s="179">
        <f>SUM(M134:Q134)</f>
        <v>0</v>
      </c>
      <c r="F134" s="491"/>
      <c r="G134" s="176"/>
      <c r="H134" s="176"/>
      <c r="I134" s="172">
        <f t="shared" si="53"/>
        <v>0</v>
      </c>
      <c r="J134" s="172">
        <f t="shared" si="53"/>
        <v>0</v>
      </c>
      <c r="K134" s="176"/>
      <c r="L134" s="182"/>
      <c r="M134" s="176"/>
      <c r="N134" s="176"/>
      <c r="O134" s="176"/>
      <c r="P134" s="176"/>
      <c r="Q134" s="176"/>
      <c r="R134" s="494"/>
      <c r="S134" s="494"/>
      <c r="T134" s="177" t="str">
        <f>IF(AND(D134&gt;=0,G134-M134&gt;=0,H134-N134&gt;=0),"OK","Please explain =&gt;")</f>
        <v>OK</v>
      </c>
      <c r="U134" s="100"/>
      <c r="X134" s="30"/>
      <c r="AB134" s="488" t="s">
        <v>894</v>
      </c>
      <c r="AC134" s="488" t="s">
        <v>895</v>
      </c>
    </row>
    <row r="135" spans="2:29" ht="15" customHeight="1">
      <c r="B135" s="487" t="s">
        <v>914</v>
      </c>
      <c r="C135" s="172">
        <f>+SUM(C136:C142)</f>
        <v>0</v>
      </c>
      <c r="D135" s="172">
        <f>+SUM(D136:D142)</f>
        <v>0</v>
      </c>
      <c r="E135" s="172">
        <f>+SUM(E136:E142)</f>
        <v>0</v>
      </c>
      <c r="F135" s="483"/>
      <c r="G135" s="179">
        <f>+SUM(G136:G142)</f>
        <v>0</v>
      </c>
      <c r="H135" s="179">
        <f>+SUM(H136:H142)</f>
        <v>0</v>
      </c>
      <c r="I135" s="179">
        <f>+SUM(I136:I142)</f>
        <v>0</v>
      </c>
      <c r="J135" s="179">
        <f>+SUM(J136:J142)</f>
        <v>0</v>
      </c>
      <c r="K135" s="179">
        <f>+SUM(K136:K142)</f>
        <v>0</v>
      </c>
      <c r="L135" s="178"/>
      <c r="M135" s="179">
        <f>+SUM(M136:M142)</f>
        <v>0</v>
      </c>
      <c r="N135" s="179">
        <f>+SUM(N136:N142)</f>
        <v>0</v>
      </c>
      <c r="O135" s="179">
        <f>+SUM(O136:O142)</f>
        <v>0</v>
      </c>
      <c r="P135" s="179">
        <f>+SUM(P136:P142)</f>
        <v>0</v>
      </c>
      <c r="Q135" s="179">
        <f>+SUM(Q136:Q142)</f>
        <v>0</v>
      </c>
      <c r="R135" s="463"/>
      <c r="S135" s="463"/>
      <c r="T135" s="180"/>
      <c r="U135" s="181"/>
      <c r="X135" s="30"/>
      <c r="AB135" s="488" t="s">
        <v>789</v>
      </c>
      <c r="AC135" s="488" t="s">
        <v>825</v>
      </c>
    </row>
    <row r="136" spans="2:29" ht="15" customHeight="1">
      <c r="B136" s="464" t="s">
        <v>770</v>
      </c>
      <c r="C136" s="172">
        <f t="shared" ref="C136:C141" si="54">SUM(G136:K136)</f>
        <v>0</v>
      </c>
      <c r="D136" s="172">
        <f t="shared" ref="D136:D141" si="55">C136-E136</f>
        <v>0</v>
      </c>
      <c r="E136" s="172">
        <f t="shared" ref="E136:E141" si="56">SUM(M136:Q136)</f>
        <v>0</v>
      </c>
      <c r="F136" s="483"/>
      <c r="G136" s="176"/>
      <c r="H136" s="176"/>
      <c r="I136" s="172">
        <f t="shared" ref="I136:J141" si="57">O136</f>
        <v>0</v>
      </c>
      <c r="J136" s="172">
        <f t="shared" si="57"/>
        <v>0</v>
      </c>
      <c r="K136" s="176"/>
      <c r="L136" s="178"/>
      <c r="M136" s="176"/>
      <c r="N136" s="176"/>
      <c r="O136" s="176"/>
      <c r="P136" s="176"/>
      <c r="Q136" s="176"/>
      <c r="R136" s="463"/>
      <c r="S136" s="463"/>
      <c r="T136" s="177" t="str">
        <f t="shared" ref="T136:T141" si="58">IF(AND(D136&gt;=0,G136-M136&gt;=0,H136-N136&gt;=0),"OK","Please explain =&gt;")</f>
        <v>OK</v>
      </c>
      <c r="U136" s="100"/>
      <c r="X136" s="30"/>
      <c r="AB136" s="488" t="s">
        <v>876</v>
      </c>
      <c r="AC136" s="488" t="s">
        <v>897</v>
      </c>
    </row>
    <row r="137" spans="2:29" ht="15" customHeight="1">
      <c r="B137" s="464" t="s">
        <v>773</v>
      </c>
      <c r="C137" s="172">
        <f t="shared" si="54"/>
        <v>0</v>
      </c>
      <c r="D137" s="172">
        <f t="shared" si="55"/>
        <v>0</v>
      </c>
      <c r="E137" s="172">
        <f t="shared" si="56"/>
        <v>0</v>
      </c>
      <c r="F137" s="483"/>
      <c r="G137" s="176"/>
      <c r="H137" s="176"/>
      <c r="I137" s="172">
        <f t="shared" si="57"/>
        <v>0</v>
      </c>
      <c r="J137" s="172">
        <f t="shared" si="57"/>
        <v>0</v>
      </c>
      <c r="K137" s="176"/>
      <c r="L137" s="178"/>
      <c r="M137" s="176"/>
      <c r="N137" s="176"/>
      <c r="O137" s="176"/>
      <c r="P137" s="176"/>
      <c r="Q137" s="176"/>
      <c r="R137" s="463"/>
      <c r="S137" s="463"/>
      <c r="T137" s="177" t="str">
        <f t="shared" si="58"/>
        <v>OK</v>
      </c>
      <c r="U137" s="100"/>
      <c r="X137" s="30"/>
      <c r="AB137" s="488" t="s">
        <v>878</v>
      </c>
      <c r="AC137" s="488" t="s">
        <v>898</v>
      </c>
    </row>
    <row r="138" spans="2:29" ht="15" customHeight="1">
      <c r="B138" s="464" t="s">
        <v>840</v>
      </c>
      <c r="C138" s="172">
        <f t="shared" si="54"/>
        <v>0</v>
      </c>
      <c r="D138" s="172">
        <f t="shared" si="55"/>
        <v>0</v>
      </c>
      <c r="E138" s="172">
        <f t="shared" si="56"/>
        <v>0</v>
      </c>
      <c r="F138" s="483"/>
      <c r="G138" s="176"/>
      <c r="H138" s="176"/>
      <c r="I138" s="172">
        <f t="shared" si="57"/>
        <v>0</v>
      </c>
      <c r="J138" s="172">
        <f t="shared" si="57"/>
        <v>0</v>
      </c>
      <c r="K138" s="176"/>
      <c r="L138" s="178"/>
      <c r="M138" s="176"/>
      <c r="N138" s="176"/>
      <c r="O138" s="176"/>
      <c r="P138" s="176"/>
      <c r="Q138" s="176"/>
      <c r="R138" s="463"/>
      <c r="S138" s="463"/>
      <c r="T138" s="177" t="str">
        <f t="shared" si="58"/>
        <v>OK</v>
      </c>
      <c r="U138" s="100"/>
      <c r="X138" s="30"/>
      <c r="AB138" s="488" t="s">
        <v>880</v>
      </c>
      <c r="AC138" s="488" t="s">
        <v>899</v>
      </c>
    </row>
    <row r="139" spans="2:29" ht="15" customHeight="1">
      <c r="B139" s="464" t="s">
        <v>785</v>
      </c>
      <c r="C139" s="172">
        <f t="shared" si="54"/>
        <v>0</v>
      </c>
      <c r="D139" s="172">
        <f t="shared" si="55"/>
        <v>0</v>
      </c>
      <c r="E139" s="172">
        <f t="shared" si="56"/>
        <v>0</v>
      </c>
      <c r="F139" s="483"/>
      <c r="G139" s="176"/>
      <c r="H139" s="176"/>
      <c r="I139" s="172">
        <f t="shared" si="57"/>
        <v>0</v>
      </c>
      <c r="J139" s="172">
        <f t="shared" si="57"/>
        <v>0</v>
      </c>
      <c r="K139" s="176"/>
      <c r="L139" s="178"/>
      <c r="M139" s="176"/>
      <c r="N139" s="176"/>
      <c r="O139" s="176"/>
      <c r="P139" s="176"/>
      <c r="Q139" s="176"/>
      <c r="R139" s="463"/>
      <c r="S139" s="463"/>
      <c r="T139" s="177" t="str">
        <f t="shared" si="58"/>
        <v>OK</v>
      </c>
      <c r="U139" s="100"/>
      <c r="X139" s="30"/>
      <c r="AB139" s="488" t="s">
        <v>882</v>
      </c>
      <c r="AC139" s="488" t="s">
        <v>900</v>
      </c>
    </row>
    <row r="140" spans="2:29" ht="15" customHeight="1">
      <c r="B140" s="464" t="s">
        <v>788</v>
      </c>
      <c r="C140" s="172">
        <f t="shared" si="54"/>
        <v>0</v>
      </c>
      <c r="D140" s="172">
        <f t="shared" si="55"/>
        <v>0</v>
      </c>
      <c r="E140" s="172">
        <f t="shared" si="56"/>
        <v>0</v>
      </c>
      <c r="F140" s="483"/>
      <c r="G140" s="176"/>
      <c r="H140" s="176"/>
      <c r="I140" s="172">
        <f t="shared" si="57"/>
        <v>0</v>
      </c>
      <c r="J140" s="172">
        <f t="shared" si="57"/>
        <v>0</v>
      </c>
      <c r="K140" s="176"/>
      <c r="L140" s="178"/>
      <c r="M140" s="176"/>
      <c r="N140" s="176"/>
      <c r="O140" s="176"/>
      <c r="P140" s="176"/>
      <c r="Q140" s="176"/>
      <c r="R140" s="463"/>
      <c r="S140" s="463"/>
      <c r="T140" s="177" t="str">
        <f t="shared" si="58"/>
        <v>OK</v>
      </c>
      <c r="U140" s="100"/>
      <c r="X140" s="30"/>
      <c r="AB140" s="488" t="s">
        <v>884</v>
      </c>
      <c r="AC140" s="488" t="s">
        <v>901</v>
      </c>
    </row>
    <row r="141" spans="2:29" ht="15" customHeight="1">
      <c r="B141" s="464" t="s">
        <v>796</v>
      </c>
      <c r="C141" s="172">
        <f t="shared" si="54"/>
        <v>0</v>
      </c>
      <c r="D141" s="172">
        <f t="shared" si="55"/>
        <v>0</v>
      </c>
      <c r="E141" s="172">
        <f t="shared" si="56"/>
        <v>0</v>
      </c>
      <c r="F141" s="483"/>
      <c r="G141" s="176"/>
      <c r="H141" s="176"/>
      <c r="I141" s="172">
        <f t="shared" si="57"/>
        <v>0</v>
      </c>
      <c r="J141" s="172">
        <f t="shared" si="57"/>
        <v>0</v>
      </c>
      <c r="K141" s="176"/>
      <c r="L141" s="178"/>
      <c r="M141" s="176"/>
      <c r="N141" s="176"/>
      <c r="O141" s="176"/>
      <c r="P141" s="176"/>
      <c r="Q141" s="176"/>
      <c r="R141" s="463"/>
      <c r="S141" s="463"/>
      <c r="T141" s="177" t="str">
        <f t="shared" si="58"/>
        <v>OK</v>
      </c>
      <c r="U141" s="100"/>
      <c r="X141" s="30"/>
      <c r="AB141" s="488" t="s">
        <v>915</v>
      </c>
      <c r="AC141" s="488" t="s">
        <v>902</v>
      </c>
    </row>
    <row r="142" spans="2:29" ht="15" customHeight="1">
      <c r="B142" s="489" t="s">
        <v>804</v>
      </c>
      <c r="C142" s="172">
        <f>+C143+C144+C145</f>
        <v>0</v>
      </c>
      <c r="D142" s="172">
        <f>+D143+D144+D145</f>
        <v>0</v>
      </c>
      <c r="E142" s="172">
        <f>+E143+E144+E145</f>
        <v>0</v>
      </c>
      <c r="F142" s="491"/>
      <c r="G142" s="172">
        <f>+G143+G144+G145</f>
        <v>0</v>
      </c>
      <c r="H142" s="172">
        <f>+H143+H144+H145</f>
        <v>0</v>
      </c>
      <c r="I142" s="172">
        <f>+I143+I144+I145</f>
        <v>0</v>
      </c>
      <c r="J142" s="172">
        <f>+J143+J144+J145</f>
        <v>0</v>
      </c>
      <c r="K142" s="172">
        <f>+K143+K144+K145</f>
        <v>0</v>
      </c>
      <c r="L142" s="182"/>
      <c r="M142" s="172">
        <f>+M143+M144+M145</f>
        <v>0</v>
      </c>
      <c r="N142" s="172">
        <f>+N143+N144+N145</f>
        <v>0</v>
      </c>
      <c r="O142" s="172">
        <f>+O143+O144+O145</f>
        <v>0</v>
      </c>
      <c r="P142" s="172">
        <f>+P143+P144+P145</f>
        <v>0</v>
      </c>
      <c r="Q142" s="172">
        <f>+Q143+Q144+Q145</f>
        <v>0</v>
      </c>
      <c r="R142" s="494"/>
      <c r="S142" s="494"/>
      <c r="T142" s="180"/>
      <c r="U142" s="181"/>
      <c r="X142" s="30"/>
      <c r="AB142" s="488" t="s">
        <v>903</v>
      </c>
      <c r="AC142" s="488" t="s">
        <v>904</v>
      </c>
    </row>
    <row r="143" spans="2:29" ht="15" customHeight="1">
      <c r="B143" s="490" t="s">
        <v>807</v>
      </c>
      <c r="C143" s="179">
        <f>SUM(G143:K143)</f>
        <v>0</v>
      </c>
      <c r="D143" s="179">
        <f>C143-E143</f>
        <v>0</v>
      </c>
      <c r="E143" s="179">
        <f>SUM(M143:Q143)</f>
        <v>0</v>
      </c>
      <c r="F143" s="491"/>
      <c r="G143" s="176"/>
      <c r="H143" s="176"/>
      <c r="I143" s="172">
        <f t="shared" ref="I143:J145" si="59">O143</f>
        <v>0</v>
      </c>
      <c r="J143" s="172">
        <f t="shared" si="59"/>
        <v>0</v>
      </c>
      <c r="K143" s="176"/>
      <c r="L143" s="182"/>
      <c r="M143" s="176"/>
      <c r="N143" s="176"/>
      <c r="O143" s="176"/>
      <c r="P143" s="176"/>
      <c r="Q143" s="176"/>
      <c r="R143" s="494"/>
      <c r="S143" s="494"/>
      <c r="T143" s="177" t="str">
        <f>IF(AND(D143&gt;=0,G143-M143&gt;=0,H143-N143&gt;=0),"OK","Please explain =&gt;")</f>
        <v>OK</v>
      </c>
      <c r="U143" s="100"/>
      <c r="X143" s="30"/>
      <c r="AB143" s="488" t="s">
        <v>905</v>
      </c>
      <c r="AC143" s="488" t="s">
        <v>906</v>
      </c>
    </row>
    <row r="144" spans="2:29" ht="15" customHeight="1">
      <c r="B144" s="490" t="s">
        <v>810</v>
      </c>
      <c r="C144" s="179">
        <f>SUM(G144:K144)</f>
        <v>0</v>
      </c>
      <c r="D144" s="179">
        <f>C144-E144</f>
        <v>0</v>
      </c>
      <c r="E144" s="179">
        <f>SUM(M144:Q144)</f>
        <v>0</v>
      </c>
      <c r="F144" s="491"/>
      <c r="G144" s="176"/>
      <c r="H144" s="176"/>
      <c r="I144" s="172">
        <f t="shared" si="59"/>
        <v>0</v>
      </c>
      <c r="J144" s="172">
        <f t="shared" si="59"/>
        <v>0</v>
      </c>
      <c r="K144" s="176"/>
      <c r="L144" s="182"/>
      <c r="M144" s="176"/>
      <c r="N144" s="176"/>
      <c r="O144" s="176"/>
      <c r="P144" s="176"/>
      <c r="Q144" s="176"/>
      <c r="R144" s="494"/>
      <c r="S144" s="494"/>
      <c r="T144" s="177" t="str">
        <f>IF(AND(D144&gt;=0,G144-M144&gt;=0,H144-N144&gt;=0),"OK","Please explain =&gt;")</f>
        <v>OK</v>
      </c>
      <c r="U144" s="100"/>
      <c r="X144" s="30"/>
      <c r="AB144" s="488" t="s">
        <v>907</v>
      </c>
      <c r="AC144" s="488" t="s">
        <v>908</v>
      </c>
    </row>
    <row r="145" spans="2:29" ht="15" customHeight="1">
      <c r="B145" s="490" t="s">
        <v>813</v>
      </c>
      <c r="C145" s="179">
        <f>SUM(G145:K145)</f>
        <v>0</v>
      </c>
      <c r="D145" s="179">
        <f>C145-E145</f>
        <v>0</v>
      </c>
      <c r="E145" s="179">
        <f>SUM(M145:Q145)</f>
        <v>0</v>
      </c>
      <c r="F145" s="491"/>
      <c r="G145" s="176"/>
      <c r="H145" s="176"/>
      <c r="I145" s="172">
        <f t="shared" si="59"/>
        <v>0</v>
      </c>
      <c r="J145" s="172">
        <f t="shared" si="59"/>
        <v>0</v>
      </c>
      <c r="K145" s="176"/>
      <c r="L145" s="182"/>
      <c r="M145" s="176"/>
      <c r="N145" s="176"/>
      <c r="O145" s="176"/>
      <c r="P145" s="176"/>
      <c r="Q145" s="176"/>
      <c r="R145" s="494"/>
      <c r="S145" s="494"/>
      <c r="T145" s="177" t="str">
        <f>IF(AND(D145&gt;=0,G145-M145&gt;=0,H145-N145&gt;=0),"OK","Please explain =&gt;")</f>
        <v>OK</v>
      </c>
      <c r="U145" s="100"/>
      <c r="X145" s="30"/>
      <c r="AB145" s="488" t="s">
        <v>909</v>
      </c>
      <c r="AC145" s="488" t="s">
        <v>910</v>
      </c>
    </row>
    <row r="146" spans="2:29" ht="15" customHeight="1">
      <c r="B146" s="487" t="s">
        <v>460</v>
      </c>
      <c r="C146" s="172">
        <f>SUM(C10,C45)</f>
        <v>0</v>
      </c>
      <c r="D146" s="172">
        <f>SUM(D10,D45)</f>
        <v>0</v>
      </c>
      <c r="E146" s="172">
        <f>SUM(E10,E45)</f>
        <v>0</v>
      </c>
      <c r="F146" s="483"/>
      <c r="G146" s="172">
        <f>SUM(G10,G45)</f>
        <v>0</v>
      </c>
      <c r="H146" s="172">
        <f>SUM(H10,H45)</f>
        <v>0</v>
      </c>
      <c r="I146" s="172">
        <f>SUM(I10,I45)</f>
        <v>0</v>
      </c>
      <c r="J146" s="172">
        <f>SUM(J10,J45)</f>
        <v>0</v>
      </c>
      <c r="K146" s="172">
        <f>SUM(K10,K45)</f>
        <v>0</v>
      </c>
      <c r="L146" s="178"/>
      <c r="M146" s="172">
        <f>SUM(M10,M45)</f>
        <v>0</v>
      </c>
      <c r="N146" s="172">
        <f>SUM(N10,N45)</f>
        <v>0</v>
      </c>
      <c r="O146" s="172">
        <f>SUM(O10,O45)</f>
        <v>0</v>
      </c>
      <c r="P146" s="172">
        <f>SUM(P10,P45)</f>
        <v>0</v>
      </c>
      <c r="Q146" s="172">
        <f>SUM(Q10,Q45)</f>
        <v>0</v>
      </c>
      <c r="R146" s="463"/>
      <c r="S146" s="463"/>
      <c r="T146" s="187"/>
      <c r="U146" s="188"/>
      <c r="V146" s="30"/>
      <c r="W146" s="30"/>
      <c r="X146" s="30"/>
    </row>
    <row r="149" spans="2:29">
      <c r="B149" s="57" t="s">
        <v>730</v>
      </c>
    </row>
    <row r="150" spans="2:29">
      <c r="B150" s="295" t="s">
        <v>289</v>
      </c>
      <c r="C150" s="164" t="str">
        <f>IF(COUNTIF(K10:K146,"&gt;"&amp;0)+COUNTIF(Q10:Q146,"&gt;"&amp;0)&gt;0,"Commentary Required","OK")</f>
        <v>OK</v>
      </c>
    </row>
    <row r="151" spans="2:29">
      <c r="B151" s="295" t="s">
        <v>80</v>
      </c>
      <c r="C151" s="165"/>
    </row>
    <row r="153" spans="2:29">
      <c r="B153" s="57" t="s">
        <v>731</v>
      </c>
    </row>
    <row r="154" spans="2:29">
      <c r="B154" s="295" t="s">
        <v>297</v>
      </c>
      <c r="C154" s="164" t="str">
        <f>IF(COUNTIF(T10:T146,"OK")+COUNTIFS(T10:T146,"&lt;&gt;OK",U10:U146,"&lt;&gt;")=COUNTA(T10:T146),"OK","Commentary Required")</f>
        <v>OK</v>
      </c>
    </row>
    <row r="155" spans="2:29">
      <c r="B155" s="295" t="s">
        <v>80</v>
      </c>
      <c r="C155" s="165"/>
    </row>
    <row r="157" spans="2:29">
      <c r="B157" s="35" t="s">
        <v>916</v>
      </c>
      <c r="C157" s="30"/>
    </row>
    <row r="158" spans="2:29">
      <c r="B158" s="295" t="s">
        <v>289</v>
      </c>
      <c r="C158" s="414" t="str">
        <f>IF(ABS(SUM('F.1 EBS'!I82:J82)-SUM(G146,H146,I146,K146))&gt;C159,"Error","OK")</f>
        <v>OK</v>
      </c>
    </row>
    <row r="159" spans="2:29">
      <c r="B159" s="295" t="s">
        <v>287</v>
      </c>
      <c r="C159" s="164">
        <v>1</v>
      </c>
    </row>
    <row r="161" spans="2:3">
      <c r="B161" s="35" t="s">
        <v>917</v>
      </c>
      <c r="C161" s="30"/>
    </row>
    <row r="162" spans="2:3">
      <c r="B162" s="295" t="s">
        <v>289</v>
      </c>
      <c r="C162" s="414" t="str">
        <f>IF(ABS(SUM('F.1 EBS'!I84:J84)-SUM(J146,'F.G.2A_PL_Recog'!K146,'F.G.2B_PL_notRecog'!K146))&gt;C163,"Error","OK")</f>
        <v>OK</v>
      </c>
    </row>
    <row r="163" spans="2:3">
      <c r="B163" s="295" t="s">
        <v>287</v>
      </c>
      <c r="C163" s="164">
        <v>1</v>
      </c>
    </row>
  </sheetData>
  <sheetProtection insertHyperlinks="0"/>
  <mergeCells count="8">
    <mergeCell ref="G8:K8"/>
    <mergeCell ref="M8:Q8"/>
    <mergeCell ref="T8:U8"/>
    <mergeCell ref="C2:D2"/>
    <mergeCell ref="C3:D3"/>
    <mergeCell ref="C4:D4"/>
    <mergeCell ref="B8:B9"/>
    <mergeCell ref="C8:E8"/>
  </mergeCells>
  <conditionalFormatting sqref="B158">
    <cfRule type="cellIs" dxfId="44" priority="12" operator="equal">
      <formula>"Error"</formula>
    </cfRule>
  </conditionalFormatting>
  <conditionalFormatting sqref="B162">
    <cfRule type="cellIs" dxfId="43" priority="8" operator="equal">
      <formula>"Error"</formula>
    </cfRule>
  </conditionalFormatting>
  <conditionalFormatting sqref="C150">
    <cfRule type="cellIs" dxfId="42" priority="18" operator="equal">
      <formula>"Commentary Required"</formula>
    </cfRule>
    <cfRule type="cellIs" dxfId="41" priority="19" operator="equal">
      <formula>"OK"</formula>
    </cfRule>
    <cfRule type="cellIs" dxfId="40" priority="20" operator="equal">
      <formula>"Error"</formula>
    </cfRule>
  </conditionalFormatting>
  <conditionalFormatting sqref="C154">
    <cfRule type="cellIs" dxfId="39" priority="15" operator="equal">
      <formula>"Commentary Required"</formula>
    </cfRule>
    <cfRule type="cellIs" dxfId="38" priority="16" operator="equal">
      <formula>"OK"</formula>
    </cfRule>
    <cfRule type="cellIs" dxfId="37" priority="17" operator="equal">
      <formula>"Error"</formula>
    </cfRule>
  </conditionalFormatting>
  <conditionalFormatting sqref="C158:C159">
    <cfRule type="cellIs" dxfId="36" priority="3" operator="equal">
      <formula>"OK"</formula>
    </cfRule>
    <cfRule type="cellIs" dxfId="35" priority="4" operator="equal">
      <formula>"Error"</formula>
    </cfRule>
  </conditionalFormatting>
  <conditionalFormatting sqref="C159">
    <cfRule type="cellIs" dxfId="34" priority="9" operator="equal">
      <formula>"Warning"</formula>
    </cfRule>
    <cfRule type="expression" dxfId="33" priority="10">
      <formula>OR(C159="Error",C159="ERROR")</formula>
    </cfRule>
    <cfRule type="cellIs" dxfId="32" priority="11" operator="equal">
      <formula>"Warning"</formula>
    </cfRule>
  </conditionalFormatting>
  <conditionalFormatting sqref="C162:C163">
    <cfRule type="cellIs" dxfId="31" priority="1" operator="equal">
      <formula>"OK"</formula>
    </cfRule>
    <cfRule type="cellIs" dxfId="30" priority="2" operator="equal">
      <formula>"Error"</formula>
    </cfRule>
  </conditionalFormatting>
  <conditionalFormatting sqref="C163">
    <cfRule type="cellIs" dxfId="29" priority="5" operator="equal">
      <formula>"Warning"</formula>
    </cfRule>
    <cfRule type="expression" dxfId="28" priority="6">
      <formula>OR(C163="Error",C163="ERROR")</formula>
    </cfRule>
    <cfRule type="cellIs" dxfId="27" priority="7" operator="equal">
      <formula>"Warning"</formula>
    </cfRule>
  </conditionalFormatting>
  <conditionalFormatting sqref="T12:T145">
    <cfRule type="cellIs" dxfId="26" priority="13" operator="equal">
      <formula>"Please explain =&gt;"</formula>
    </cfRule>
    <cfRule type="cellIs" dxfId="25" priority="14" operator="equal">
      <formula>"OK"</formula>
    </cfRule>
  </conditionalFormatting>
  <dataValidations count="1">
    <dataValidation type="decimal" allowBlank="1" showInputMessage="1" showErrorMessage="1" errorTitle="Error" error="Please enter a number of +/- 11 digits" sqref="M143:Q145 G143:H145 K143:K145 M136:Q141 G136:H141 K136:K141 M132:Q134 G132:H134 K132:K134 M125:Q130 G125:H130 K125:K130 M121:Q123 G121:H123 K121:K123 M114:Q119 G114:H119 K114:K119 M111:Q112 G111:H112 K111:K112 M107:Q109 G107:H109 K107:K109 M100:Q105 G100:H105 K100:K105 M97:Q98 G97:H98 K97:K98 M93:Q95 G93:H95 K93:K95 M86:Q91 G86:H91 K86:K91 M82:Q84 G82:H84 K82:K84 M75:Q80 G75:H80 K75:K80 M71:Q73 G71:H73 K71:K73 M64:Q69 G64:H69 K64:K69 M61:Q62 G61:H62 K61:K62 M57:Q59 G57:H59 K57:K59 M50:Q55 G50:H55 K50:K55 M47:Q48 G47:H48 K47:K48 M42:Q44 G42:H44 K42:K44 M39:Q40 G39:H40 K39:K40 M36:Q37 G36:H37 K36:K37 M29:Q34 G29:H34 K29:K34 M25:Q27 G25:H27 K25:K27 M22:Q23 G22:H23 K22:K23 M19:Q20 G19:H20 K19:K20 M12:Q17 G12:H17 K12:K17" xr:uid="{9408A281-7706-4F96-8757-AA5115D67D15}">
      <formula1>-99999999999</formula1>
      <formula2>99999999999</formula2>
    </dataValidation>
  </dataValidations>
  <pageMargins left="0.7" right="0.7" top="0.75" bottom="0.75" header="0.3" footer="0.3"/>
  <pageSetup paperSize="8" scale="44" fitToHeight="2"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DBA68-6FE1-488A-9154-8E7E2D5F2538}">
  <sheetPr codeName="Sheet29">
    <pageSetUpPr autoPageBreaks="0" fitToPage="1"/>
  </sheetPr>
  <dimension ref="A1:W152"/>
  <sheetViews>
    <sheetView showGridLines="0" topLeftCell="B1" zoomScale="80" zoomScaleNormal="80" workbookViewId="0"/>
  </sheetViews>
  <sheetFormatPr defaultColWidth="9.42578125" defaultRowHeight="12.75"/>
  <cols>
    <col min="1" max="1" width="2.42578125" style="57" hidden="1" customWidth="1"/>
    <col min="2" max="2" width="39.42578125" style="57" customWidth="1"/>
    <col min="3" max="5" width="16.42578125" style="57" customWidth="1"/>
    <col min="6" max="6" width="3.42578125" style="57" customWidth="1"/>
    <col min="7" max="7" width="22.7109375" style="57" customWidth="1"/>
    <col min="8" max="8" width="3.42578125" style="57" customWidth="1"/>
    <col min="9" max="30" width="9.42578125" style="57" customWidth="1"/>
    <col min="31" max="16384" width="9.42578125" style="57"/>
  </cols>
  <sheetData>
    <row r="1" spans="1:12" ht="15" customHeight="1">
      <c r="B1" s="28" t="s">
        <v>918</v>
      </c>
      <c r="C1" s="28"/>
      <c r="D1" s="28"/>
      <c r="E1" s="28"/>
      <c r="F1" s="29"/>
      <c r="G1" s="29"/>
      <c r="H1" s="30"/>
    </row>
    <row r="2" spans="1:12" ht="15" customHeight="1">
      <c r="B2" s="424" t="s">
        <v>108</v>
      </c>
      <c r="C2" s="734" t="str">
        <f>'Cover Page'!F15</f>
        <v>&lt;&lt;Enter by Insurer&gt;&gt;</v>
      </c>
      <c r="D2" s="735"/>
    </row>
    <row r="3" spans="1:12" ht="15" customHeight="1">
      <c r="B3" s="424" t="s">
        <v>109</v>
      </c>
      <c r="C3" s="736" t="str">
        <f>TEXT(IF('Cover Page'!P13="","",'Cover Page'!P13), "dd mmm yyyy")</f>
        <v/>
      </c>
      <c r="D3" s="737"/>
    </row>
    <row r="4" spans="1:12" ht="15" customHeight="1">
      <c r="B4" s="424" t="s">
        <v>110</v>
      </c>
      <c r="C4" s="738"/>
      <c r="D4" s="739"/>
    </row>
    <row r="5" spans="1:12" ht="15" customHeight="1">
      <c r="A5" s="154"/>
      <c r="B5" s="154"/>
      <c r="C5" s="154"/>
      <c r="D5" s="154"/>
      <c r="E5" s="154"/>
      <c r="F5" s="154"/>
      <c r="G5" s="154"/>
      <c r="H5" s="154"/>
      <c r="I5" s="154"/>
      <c r="J5" s="154"/>
      <c r="K5" s="154"/>
      <c r="L5" s="154"/>
    </row>
    <row r="6" spans="1:12">
      <c r="B6" s="155" t="s">
        <v>111</v>
      </c>
    </row>
    <row r="7" spans="1:12" ht="22.5" customHeight="1">
      <c r="B7" s="456" t="s">
        <v>115</v>
      </c>
      <c r="C7" s="456" t="s">
        <v>116</v>
      </c>
      <c r="D7" s="456" t="s">
        <v>117</v>
      </c>
      <c r="E7" s="456" t="s">
        <v>118</v>
      </c>
      <c r="G7" s="456" t="s">
        <v>919</v>
      </c>
    </row>
    <row r="8" spans="1:12" ht="24.75" customHeight="1">
      <c r="B8" s="730" t="s">
        <v>764</v>
      </c>
      <c r="C8" s="703" t="s">
        <v>920</v>
      </c>
      <c r="D8" s="704"/>
      <c r="E8" s="704"/>
      <c r="G8" s="703" t="s">
        <v>106</v>
      </c>
    </row>
    <row r="9" spans="1:12" ht="100.15" customHeight="1">
      <c r="B9" s="731"/>
      <c r="C9" s="412" t="s">
        <v>736</v>
      </c>
      <c r="D9" s="412" t="s">
        <v>737</v>
      </c>
      <c r="E9" s="412" t="s">
        <v>738</v>
      </c>
      <c r="G9" s="704"/>
    </row>
    <row r="10" spans="1:12" ht="15" customHeight="1">
      <c r="B10" s="482" t="s">
        <v>767</v>
      </c>
      <c r="C10" s="189">
        <f>SUM(C11,C28)</f>
        <v>0</v>
      </c>
      <c r="D10" s="189">
        <f>SUM(D11,D28)</f>
        <v>0</v>
      </c>
      <c r="E10" s="189">
        <f>SUM(E11,E28)</f>
        <v>0</v>
      </c>
      <c r="G10" s="100"/>
    </row>
    <row r="11" spans="1:12" ht="15" customHeight="1">
      <c r="B11" s="487" t="s">
        <v>769</v>
      </c>
      <c r="C11" s="189">
        <f>SUM(C12:C18,C21,C24)</f>
        <v>0</v>
      </c>
      <c r="D11" s="189">
        <f>SUM(D12:D18,D21,D24)</f>
        <v>0</v>
      </c>
      <c r="E11" s="189">
        <f>SUM(E12:E18,E21,E24)</f>
        <v>0</v>
      </c>
      <c r="G11" s="100"/>
    </row>
    <row r="12" spans="1:12" ht="15" customHeight="1">
      <c r="B12" s="464" t="s">
        <v>770</v>
      </c>
      <c r="C12" s="495">
        <f>+'F.G.2A_PL_Recog'!C12+'F.G.2B_PL_notRecog'!C12</f>
        <v>0</v>
      </c>
      <c r="D12" s="495">
        <f t="shared" ref="D12:D17" si="0">C12-E12</f>
        <v>0</v>
      </c>
      <c r="E12" s="495">
        <f>+'F.G.2A_PL_Recog'!E12+'F.G.2B_PL_notRecog'!E12</f>
        <v>0</v>
      </c>
      <c r="G12" s="100"/>
      <c r="H12" s="190"/>
      <c r="I12" s="190"/>
      <c r="J12" s="190"/>
      <c r="K12" s="190"/>
      <c r="L12" s="190"/>
    </row>
    <row r="13" spans="1:12" ht="15" customHeight="1">
      <c r="B13" s="464" t="s">
        <v>773</v>
      </c>
      <c r="C13" s="495">
        <f>+'F.G.2A_PL_Recog'!C13+'F.G.2B_PL_notRecog'!C13</f>
        <v>0</v>
      </c>
      <c r="D13" s="495">
        <f t="shared" si="0"/>
        <v>0</v>
      </c>
      <c r="E13" s="495">
        <f>+'F.G.2A_PL_Recog'!E13+'F.G.2B_PL_notRecog'!E13</f>
        <v>0</v>
      </c>
      <c r="G13" s="100"/>
      <c r="H13" s="190"/>
      <c r="I13" s="190"/>
      <c r="J13" s="190"/>
      <c r="K13" s="190"/>
      <c r="L13" s="190"/>
    </row>
    <row r="14" spans="1:12" ht="15" customHeight="1">
      <c r="B14" s="464" t="s">
        <v>776</v>
      </c>
      <c r="C14" s="495">
        <f>+'F.G.2A_PL_Recog'!C14+'F.G.2B_PL_notRecog'!C14</f>
        <v>0</v>
      </c>
      <c r="D14" s="495">
        <f t="shared" si="0"/>
        <v>0</v>
      </c>
      <c r="E14" s="495">
        <f>+'F.G.2A_PL_Recog'!E14+'F.G.2B_PL_notRecog'!E14</f>
        <v>0</v>
      </c>
      <c r="G14" s="100"/>
      <c r="H14" s="190"/>
      <c r="I14" s="190"/>
      <c r="J14" s="190"/>
      <c r="K14" s="190"/>
      <c r="L14" s="190"/>
    </row>
    <row r="15" spans="1:12" ht="15" customHeight="1">
      <c r="B15" s="464" t="s">
        <v>779</v>
      </c>
      <c r="C15" s="495">
        <f>+'F.G.2A_PL_Recog'!C15+'F.G.2B_PL_notRecog'!C15</f>
        <v>0</v>
      </c>
      <c r="D15" s="495">
        <f t="shared" si="0"/>
        <v>0</v>
      </c>
      <c r="E15" s="495">
        <f>+'F.G.2A_PL_Recog'!E15+'F.G.2B_PL_notRecog'!E15</f>
        <v>0</v>
      </c>
      <c r="G15" s="100"/>
    </row>
    <row r="16" spans="1:12" ht="15" customHeight="1">
      <c r="B16" s="464" t="s">
        <v>782</v>
      </c>
      <c r="C16" s="495">
        <f>+'F.G.2A_PL_Recog'!C16+'F.G.2B_PL_notRecog'!C16</f>
        <v>0</v>
      </c>
      <c r="D16" s="495">
        <f t="shared" si="0"/>
        <v>0</v>
      </c>
      <c r="E16" s="495">
        <f>+'F.G.2A_PL_Recog'!E16+'F.G.2B_PL_notRecog'!E16</f>
        <v>0</v>
      </c>
      <c r="G16" s="100"/>
    </row>
    <row r="17" spans="2:23" ht="15" customHeight="1">
      <c r="B17" s="464" t="s">
        <v>785</v>
      </c>
      <c r="C17" s="495">
        <f>+'F.G.2A_PL_Recog'!C17+'F.G.2B_PL_notRecog'!C17</f>
        <v>0</v>
      </c>
      <c r="D17" s="495">
        <f t="shared" si="0"/>
        <v>0</v>
      </c>
      <c r="E17" s="495">
        <f>+'F.G.2A_PL_Recog'!E17+'F.G.2B_PL_notRecog'!E17</f>
        <v>0</v>
      </c>
      <c r="G17" s="100"/>
    </row>
    <row r="18" spans="2:23" ht="15" customHeight="1">
      <c r="B18" s="489" t="s">
        <v>788</v>
      </c>
      <c r="C18" s="495">
        <f>SUM(C19:C20)</f>
        <v>0</v>
      </c>
      <c r="D18" s="495">
        <f>SUM(D19:D20)</f>
        <v>0</v>
      </c>
      <c r="E18" s="495">
        <f>SUM(E19:E20)</f>
        <v>0</v>
      </c>
      <c r="G18" s="100"/>
    </row>
    <row r="19" spans="2:23" ht="15" customHeight="1">
      <c r="B19" s="490" t="s">
        <v>790</v>
      </c>
      <c r="C19" s="496">
        <f>+'F.G.2A_PL_Recog'!C19+'F.G.2B_PL_notRecog'!C19</f>
        <v>0</v>
      </c>
      <c r="D19" s="496">
        <f>C19-E19</f>
        <v>0</v>
      </c>
      <c r="E19" s="496">
        <f>+'F.G.2A_PL_Recog'!E19+'F.G.2B_PL_notRecog'!E19</f>
        <v>0</v>
      </c>
      <c r="G19" s="100"/>
    </row>
    <row r="20" spans="2:23" ht="15" customHeight="1">
      <c r="B20" s="490" t="s">
        <v>793</v>
      </c>
      <c r="C20" s="496">
        <f>+'F.G.2A_PL_Recog'!C20+'F.G.2B_PL_notRecog'!C20</f>
        <v>0</v>
      </c>
      <c r="D20" s="496">
        <f>C20-E20</f>
        <v>0</v>
      </c>
      <c r="E20" s="496">
        <f>+'F.G.2A_PL_Recog'!E20+'F.G.2B_PL_notRecog'!E20</f>
        <v>0</v>
      </c>
      <c r="G20" s="100"/>
    </row>
    <row r="21" spans="2:23" ht="15" customHeight="1">
      <c r="B21" s="489" t="s">
        <v>796</v>
      </c>
      <c r="C21" s="495">
        <f>SUM(C22:C23)</f>
        <v>0</v>
      </c>
      <c r="D21" s="495">
        <f>SUM(D22:D23)</f>
        <v>0</v>
      </c>
      <c r="E21" s="495">
        <f>SUM(E22:E23)</f>
        <v>0</v>
      </c>
      <c r="G21" s="100"/>
    </row>
    <row r="22" spans="2:23" ht="15" customHeight="1">
      <c r="B22" s="490" t="s">
        <v>798</v>
      </c>
      <c r="C22" s="496">
        <f>+'F.G.2A_PL_Recog'!C22+'F.G.2B_PL_notRecog'!C22</f>
        <v>0</v>
      </c>
      <c r="D22" s="496">
        <f>C22-E22</f>
        <v>0</v>
      </c>
      <c r="E22" s="496">
        <f>+'F.G.2A_PL_Recog'!E22+'F.G.2B_PL_notRecog'!E22</f>
        <v>0</v>
      </c>
      <c r="G22" s="100"/>
    </row>
    <row r="23" spans="2:23" ht="15" customHeight="1">
      <c r="B23" s="490" t="s">
        <v>801</v>
      </c>
      <c r="C23" s="496">
        <f>+'F.G.2A_PL_Recog'!C23+'F.G.2B_PL_notRecog'!C23</f>
        <v>0</v>
      </c>
      <c r="D23" s="496">
        <f>C23-E23</f>
        <v>0</v>
      </c>
      <c r="E23" s="496">
        <f>+'F.G.2A_PL_Recog'!E23+'F.G.2B_PL_notRecog'!E23</f>
        <v>0</v>
      </c>
      <c r="G23" s="100"/>
    </row>
    <row r="24" spans="2:23" ht="15" customHeight="1">
      <c r="B24" s="489" t="s">
        <v>804</v>
      </c>
      <c r="C24" s="495">
        <f>SUM(C25:C27)</f>
        <v>0</v>
      </c>
      <c r="D24" s="495">
        <f>SUM(D25:D27)</f>
        <v>0</v>
      </c>
      <c r="E24" s="495">
        <f>SUM(E25:E27)</f>
        <v>0</v>
      </c>
      <c r="F24" s="167"/>
      <c r="G24" s="100"/>
      <c r="H24" s="167"/>
      <c r="I24" s="167"/>
      <c r="J24" s="167"/>
      <c r="K24" s="167"/>
      <c r="L24" s="167"/>
      <c r="M24" s="167"/>
      <c r="N24" s="167"/>
      <c r="O24" s="167"/>
      <c r="P24" s="167"/>
      <c r="Q24" s="167"/>
      <c r="R24" s="167"/>
      <c r="S24" s="167"/>
      <c r="T24" s="167"/>
      <c r="U24" s="167"/>
      <c r="V24" s="167"/>
      <c r="W24" s="167"/>
    </row>
    <row r="25" spans="2:23" ht="15" customHeight="1">
      <c r="B25" s="490" t="s">
        <v>807</v>
      </c>
      <c r="C25" s="496">
        <f>+'F.G.2A_PL_Recog'!C25+'F.G.2B_PL_notRecog'!C25</f>
        <v>0</v>
      </c>
      <c r="D25" s="496">
        <f>C25-E25</f>
        <v>0</v>
      </c>
      <c r="E25" s="496">
        <f>+'F.G.2A_PL_Recog'!E25+'F.G.2B_PL_notRecog'!E25</f>
        <v>0</v>
      </c>
      <c r="F25" s="167"/>
      <c r="G25" s="100"/>
      <c r="H25" s="167"/>
      <c r="I25" s="167"/>
      <c r="J25" s="167"/>
      <c r="K25" s="167"/>
      <c r="L25" s="167"/>
      <c r="M25" s="167"/>
      <c r="N25" s="167"/>
      <c r="O25" s="167"/>
      <c r="P25" s="167"/>
      <c r="Q25" s="167"/>
      <c r="R25" s="167"/>
      <c r="S25" s="167"/>
      <c r="T25" s="167"/>
      <c r="U25" s="167"/>
      <c r="V25" s="167"/>
      <c r="W25" s="167"/>
    </row>
    <row r="26" spans="2:23" ht="15" customHeight="1">
      <c r="B26" s="490" t="s">
        <v>921</v>
      </c>
      <c r="C26" s="496">
        <f>+'F.G.2A_PL_Recog'!C26+'F.G.2B_PL_notRecog'!C26</f>
        <v>0</v>
      </c>
      <c r="D26" s="496">
        <f>C26-E26</f>
        <v>0</v>
      </c>
      <c r="E26" s="496">
        <f>+'F.G.2A_PL_Recog'!E26+'F.G.2B_PL_notRecog'!E26</f>
        <v>0</v>
      </c>
      <c r="F26" s="167"/>
      <c r="G26" s="100"/>
      <c r="H26" s="167"/>
      <c r="I26" s="167"/>
      <c r="J26" s="167"/>
      <c r="K26" s="167"/>
      <c r="L26" s="167"/>
      <c r="M26" s="167"/>
      <c r="N26" s="167"/>
      <c r="O26" s="167"/>
      <c r="P26" s="167"/>
      <c r="Q26" s="167"/>
      <c r="R26" s="167"/>
      <c r="S26" s="167"/>
      <c r="T26" s="167"/>
      <c r="U26" s="167"/>
      <c r="V26" s="167"/>
      <c r="W26" s="167"/>
    </row>
    <row r="27" spans="2:23" ht="15" customHeight="1">
      <c r="B27" s="490" t="s">
        <v>813</v>
      </c>
      <c r="C27" s="496">
        <f>+'F.G.2A_PL_Recog'!C27+'F.G.2B_PL_notRecog'!C27</f>
        <v>0</v>
      </c>
      <c r="D27" s="496">
        <f>C27-E27</f>
        <v>0</v>
      </c>
      <c r="E27" s="496">
        <f>+'F.G.2A_PL_Recog'!E27+'F.G.2B_PL_notRecog'!E27</f>
        <v>0</v>
      </c>
      <c r="F27" s="167"/>
      <c r="G27" s="100"/>
      <c r="H27" s="167"/>
      <c r="I27" s="167"/>
      <c r="J27" s="167"/>
      <c r="K27" s="167"/>
      <c r="L27" s="167"/>
      <c r="M27" s="167"/>
      <c r="N27" s="167"/>
      <c r="O27" s="167"/>
      <c r="P27" s="167"/>
      <c r="Q27" s="167"/>
      <c r="R27" s="167"/>
      <c r="S27" s="167"/>
      <c r="T27" s="167"/>
      <c r="U27" s="167"/>
      <c r="V27" s="167"/>
      <c r="W27" s="167"/>
    </row>
    <row r="28" spans="2:23" ht="15" customHeight="1">
      <c r="B28" s="487" t="s">
        <v>816</v>
      </c>
      <c r="C28" s="189">
        <f>SUM(C29:C35,C38,C41)</f>
        <v>0</v>
      </c>
      <c r="D28" s="189">
        <f>SUM(D29:D35,D38,D41)</f>
        <v>0</v>
      </c>
      <c r="E28" s="189">
        <f>SUM(E29:E35,E38,E41)</f>
        <v>0</v>
      </c>
      <c r="G28" s="100"/>
    </row>
    <row r="29" spans="2:23" ht="15" customHeight="1">
      <c r="B29" s="464" t="s">
        <v>770</v>
      </c>
      <c r="C29" s="495">
        <f>+'F.G.2A_PL_Recog'!C29+'F.G.2B_PL_notRecog'!C29</f>
        <v>0</v>
      </c>
      <c r="D29" s="495">
        <f t="shared" ref="D29:D34" si="1">C29-E29</f>
        <v>0</v>
      </c>
      <c r="E29" s="495">
        <f>+'F.G.2A_PL_Recog'!E29+'F.G.2B_PL_notRecog'!E29</f>
        <v>0</v>
      </c>
      <c r="G29" s="100"/>
      <c r="H29" s="190"/>
      <c r="I29" s="190"/>
      <c r="J29" s="190"/>
      <c r="K29" s="190"/>
      <c r="L29" s="190"/>
    </row>
    <row r="30" spans="2:23" ht="15" customHeight="1">
      <c r="B30" s="464" t="s">
        <v>773</v>
      </c>
      <c r="C30" s="495">
        <f>+'F.G.2A_PL_Recog'!C30+'F.G.2B_PL_notRecog'!C30</f>
        <v>0</v>
      </c>
      <c r="D30" s="495">
        <f t="shared" si="1"/>
        <v>0</v>
      </c>
      <c r="E30" s="495">
        <f>+'F.G.2A_PL_Recog'!E30+'F.G.2B_PL_notRecog'!E30</f>
        <v>0</v>
      </c>
      <c r="G30" s="100"/>
      <c r="H30" s="190"/>
      <c r="I30" s="190"/>
      <c r="J30" s="190"/>
      <c r="K30" s="190"/>
      <c r="L30" s="190"/>
    </row>
    <row r="31" spans="2:23" ht="15" customHeight="1">
      <c r="B31" s="464" t="s">
        <v>776</v>
      </c>
      <c r="C31" s="495">
        <f>+'F.G.2A_PL_Recog'!C31+'F.G.2B_PL_notRecog'!C31</f>
        <v>0</v>
      </c>
      <c r="D31" s="495">
        <f t="shared" si="1"/>
        <v>0</v>
      </c>
      <c r="E31" s="495">
        <f>+'F.G.2A_PL_Recog'!E31+'F.G.2B_PL_notRecog'!E31</f>
        <v>0</v>
      </c>
      <c r="G31" s="100"/>
      <c r="H31" s="190"/>
      <c r="I31" s="190"/>
      <c r="J31" s="190"/>
      <c r="K31" s="190"/>
      <c r="L31" s="190"/>
    </row>
    <row r="32" spans="2:23" ht="15" customHeight="1">
      <c r="B32" s="464" t="s">
        <v>779</v>
      </c>
      <c r="C32" s="495">
        <f>+'F.G.2A_PL_Recog'!C32+'F.G.2B_PL_notRecog'!C32</f>
        <v>0</v>
      </c>
      <c r="D32" s="495">
        <f t="shared" si="1"/>
        <v>0</v>
      </c>
      <c r="E32" s="495">
        <f>+'F.G.2A_PL_Recog'!E32+'F.G.2B_PL_notRecog'!E32</f>
        <v>0</v>
      </c>
      <c r="G32" s="100"/>
    </row>
    <row r="33" spans="2:23" ht="15" customHeight="1">
      <c r="B33" s="464" t="s">
        <v>782</v>
      </c>
      <c r="C33" s="495">
        <f>+'F.G.2A_PL_Recog'!C33+'F.G.2B_PL_notRecog'!C33</f>
        <v>0</v>
      </c>
      <c r="D33" s="495">
        <f t="shared" si="1"/>
        <v>0</v>
      </c>
      <c r="E33" s="495">
        <f>+'F.G.2A_PL_Recog'!E33+'F.G.2B_PL_notRecog'!E33</f>
        <v>0</v>
      </c>
      <c r="G33" s="100"/>
    </row>
    <row r="34" spans="2:23" ht="15" customHeight="1">
      <c r="B34" s="464" t="s">
        <v>785</v>
      </c>
      <c r="C34" s="495">
        <f>+'F.G.2A_PL_Recog'!C34+'F.G.2B_PL_notRecog'!C34</f>
        <v>0</v>
      </c>
      <c r="D34" s="495">
        <f t="shared" si="1"/>
        <v>0</v>
      </c>
      <c r="E34" s="495">
        <f>+'F.G.2A_PL_Recog'!E34+'F.G.2B_PL_notRecog'!E34</f>
        <v>0</v>
      </c>
      <c r="G34" s="100"/>
    </row>
    <row r="35" spans="2:23" ht="15" customHeight="1">
      <c r="B35" s="489" t="s">
        <v>788</v>
      </c>
      <c r="C35" s="495">
        <f>SUM(C36:C37)</f>
        <v>0</v>
      </c>
      <c r="D35" s="495">
        <f>SUM(D36:D37)</f>
        <v>0</v>
      </c>
      <c r="E35" s="495">
        <f>SUM(E36:E37)</f>
        <v>0</v>
      </c>
      <c r="G35" s="100"/>
    </row>
    <row r="36" spans="2:23" ht="15" customHeight="1">
      <c r="B36" s="490" t="s">
        <v>790</v>
      </c>
      <c r="C36" s="496">
        <f>+'F.G.2A_PL_Recog'!C36+'F.G.2B_PL_notRecog'!C36</f>
        <v>0</v>
      </c>
      <c r="D36" s="496">
        <f>C36-E36</f>
        <v>0</v>
      </c>
      <c r="E36" s="496">
        <f>+'F.G.2A_PL_Recog'!E36+'F.G.2B_PL_notRecog'!E36</f>
        <v>0</v>
      </c>
      <c r="G36" s="100"/>
    </row>
    <row r="37" spans="2:23" ht="15" customHeight="1">
      <c r="B37" s="490" t="s">
        <v>793</v>
      </c>
      <c r="C37" s="496">
        <f>+'F.G.2A_PL_Recog'!C37+'F.G.2B_PL_notRecog'!C37</f>
        <v>0</v>
      </c>
      <c r="D37" s="496">
        <f>C37-E37</f>
        <v>0</v>
      </c>
      <c r="E37" s="496">
        <f>+'F.G.2A_PL_Recog'!E37+'F.G.2B_PL_notRecog'!E37</f>
        <v>0</v>
      </c>
      <c r="G37" s="100"/>
    </row>
    <row r="38" spans="2:23" ht="15" customHeight="1">
      <c r="B38" s="489" t="s">
        <v>796</v>
      </c>
      <c r="C38" s="495">
        <f>SUM(C39:C40)</f>
        <v>0</v>
      </c>
      <c r="D38" s="495">
        <f>SUM(D39:D40)</f>
        <v>0</v>
      </c>
      <c r="E38" s="495">
        <f>SUM(E39:E40)</f>
        <v>0</v>
      </c>
      <c r="G38" s="100"/>
    </row>
    <row r="39" spans="2:23" ht="15" customHeight="1">
      <c r="B39" s="490" t="s">
        <v>798</v>
      </c>
      <c r="C39" s="496">
        <f>+'F.G.2A_PL_Recog'!C39+'F.G.2B_PL_notRecog'!C39</f>
        <v>0</v>
      </c>
      <c r="D39" s="496">
        <f>C39-E39</f>
        <v>0</v>
      </c>
      <c r="E39" s="496">
        <f>+'F.G.2A_PL_Recog'!E39+'F.G.2B_PL_notRecog'!E39</f>
        <v>0</v>
      </c>
      <c r="G39" s="100"/>
    </row>
    <row r="40" spans="2:23" ht="15" customHeight="1">
      <c r="B40" s="490" t="s">
        <v>801</v>
      </c>
      <c r="C40" s="496">
        <f>+'F.G.2A_PL_Recog'!C40+'F.G.2B_PL_notRecog'!C40</f>
        <v>0</v>
      </c>
      <c r="D40" s="496">
        <f>C40-E40</f>
        <v>0</v>
      </c>
      <c r="E40" s="496">
        <f>+'F.G.2A_PL_Recog'!E40+'F.G.2B_PL_notRecog'!E40</f>
        <v>0</v>
      </c>
      <c r="G40" s="100"/>
    </row>
    <row r="41" spans="2:23" ht="15" customHeight="1">
      <c r="B41" s="489" t="s">
        <v>804</v>
      </c>
      <c r="C41" s="495">
        <f>SUM(C42:C44)</f>
        <v>0</v>
      </c>
      <c r="D41" s="495">
        <f>SUM(D42:D44)</f>
        <v>0</v>
      </c>
      <c r="E41" s="495">
        <f>SUM(E42:E44)</f>
        <v>0</v>
      </c>
      <c r="F41" s="167"/>
      <c r="G41" s="100"/>
      <c r="H41" s="167"/>
      <c r="I41" s="167"/>
      <c r="J41" s="167"/>
      <c r="K41" s="167"/>
      <c r="L41" s="167"/>
      <c r="M41" s="167"/>
      <c r="N41" s="167"/>
      <c r="O41" s="167"/>
      <c r="P41" s="167"/>
      <c r="Q41" s="167"/>
      <c r="R41" s="167"/>
      <c r="S41" s="167"/>
      <c r="T41" s="167"/>
      <c r="U41" s="167"/>
      <c r="V41" s="167"/>
      <c r="W41" s="167"/>
    </row>
    <row r="42" spans="2:23" ht="15" customHeight="1">
      <c r="B42" s="490" t="s">
        <v>922</v>
      </c>
      <c r="C42" s="496">
        <f>+'F.G.2A_PL_Recog'!C42+'F.G.2B_PL_notRecog'!C42</f>
        <v>0</v>
      </c>
      <c r="D42" s="496">
        <f>C42-E42</f>
        <v>0</v>
      </c>
      <c r="E42" s="496">
        <f>+'F.G.2A_PL_Recog'!E42+'F.G.2B_PL_notRecog'!E42</f>
        <v>0</v>
      </c>
      <c r="F42" s="167"/>
      <c r="G42" s="100"/>
      <c r="H42" s="167"/>
      <c r="I42" s="167"/>
      <c r="J42" s="167"/>
      <c r="K42" s="167"/>
      <c r="L42" s="167"/>
      <c r="M42" s="167"/>
      <c r="N42" s="167"/>
      <c r="O42" s="167"/>
      <c r="P42" s="167"/>
      <c r="Q42" s="167"/>
      <c r="R42" s="167"/>
      <c r="S42" s="167"/>
      <c r="T42" s="167"/>
      <c r="U42" s="167"/>
      <c r="V42" s="167"/>
      <c r="W42" s="167"/>
    </row>
    <row r="43" spans="2:23" ht="15" customHeight="1">
      <c r="B43" s="490" t="s">
        <v>34</v>
      </c>
      <c r="C43" s="496">
        <f>+'F.G.2A_PL_Recog'!C43+'F.G.2B_PL_notRecog'!C43</f>
        <v>0</v>
      </c>
      <c r="D43" s="496">
        <f>C43-E43</f>
        <v>0</v>
      </c>
      <c r="E43" s="496">
        <f>+'F.G.2A_PL_Recog'!E43+'F.G.2B_PL_notRecog'!E43</f>
        <v>0</v>
      </c>
      <c r="F43" s="167"/>
      <c r="G43" s="100"/>
      <c r="H43" s="167"/>
      <c r="I43" s="167"/>
      <c r="J43" s="167"/>
      <c r="K43" s="167"/>
      <c r="L43" s="167"/>
      <c r="M43" s="167"/>
      <c r="N43" s="167"/>
      <c r="O43" s="167"/>
      <c r="P43" s="167"/>
      <c r="Q43" s="167"/>
      <c r="R43" s="167"/>
      <c r="S43" s="167"/>
      <c r="T43" s="167"/>
      <c r="U43" s="167"/>
      <c r="V43" s="167"/>
      <c r="W43" s="167"/>
    </row>
    <row r="44" spans="2:23" ht="15" customHeight="1">
      <c r="B44" s="490" t="s">
        <v>813</v>
      </c>
      <c r="C44" s="496">
        <f>+'F.G.2A_PL_Recog'!C44+'F.G.2B_PL_notRecog'!C44</f>
        <v>0</v>
      </c>
      <c r="D44" s="496">
        <f>C44-E44</f>
        <v>0</v>
      </c>
      <c r="E44" s="496">
        <f>+'F.G.2A_PL_Recog'!E44+'F.G.2B_PL_notRecog'!E44</f>
        <v>0</v>
      </c>
      <c r="F44" s="167"/>
      <c r="G44" s="100"/>
      <c r="H44" s="167"/>
      <c r="I44" s="167"/>
      <c r="J44" s="167"/>
      <c r="K44" s="167"/>
      <c r="L44" s="167"/>
      <c r="M44" s="167"/>
      <c r="N44" s="167"/>
      <c r="O44" s="167"/>
      <c r="P44" s="167"/>
      <c r="Q44" s="167"/>
      <c r="R44" s="167"/>
      <c r="S44" s="167"/>
      <c r="T44" s="167"/>
      <c r="U44" s="167"/>
      <c r="V44" s="167"/>
      <c r="W44" s="167"/>
    </row>
    <row r="45" spans="2:23" ht="15" customHeight="1">
      <c r="B45" s="492" t="s">
        <v>923</v>
      </c>
      <c r="C45" s="495">
        <f>SUM(C46,C60,C74,C85,C96,C110,C124,C135)</f>
        <v>0</v>
      </c>
      <c r="D45" s="495">
        <f>SUM(D46,D60,D74,D85,D96,D110,D124,D135)</f>
        <v>0</v>
      </c>
      <c r="E45" s="495">
        <f>SUM(E46,E60,E74,E85,E96,E110,E124,E135)</f>
        <v>0</v>
      </c>
      <c r="G45" s="100"/>
    </row>
    <row r="46" spans="2:23" ht="15" customHeight="1">
      <c r="B46" s="487" t="s">
        <v>835</v>
      </c>
      <c r="C46" s="495">
        <f>SUM(C47:C49,C53:C56)</f>
        <v>0</v>
      </c>
      <c r="D46" s="495">
        <f>SUM(D47:D49,D53:D56)</f>
        <v>0</v>
      </c>
      <c r="E46" s="495">
        <f>SUM(E47:E49,E53:E56)</f>
        <v>0</v>
      </c>
      <c r="G46" s="100"/>
    </row>
    <row r="47" spans="2:23" ht="15" customHeight="1">
      <c r="B47" s="464" t="s">
        <v>770</v>
      </c>
      <c r="C47" s="495">
        <f>+'F.G.2A_PL_Recog'!C47+'F.G.2B_PL_notRecog'!C47</f>
        <v>0</v>
      </c>
      <c r="D47" s="495">
        <f>C47-E47</f>
        <v>0</v>
      </c>
      <c r="E47" s="495">
        <f>+'F.G.2A_PL_Recog'!E47+'F.G.2B_PL_notRecog'!E47</f>
        <v>0</v>
      </c>
      <c r="G47" s="100"/>
    </row>
    <row r="48" spans="2:23" ht="15" customHeight="1">
      <c r="B48" s="464" t="s">
        <v>773</v>
      </c>
      <c r="C48" s="495">
        <f>+'F.G.2A_PL_Recog'!C48+'F.G.2B_PL_notRecog'!C48</f>
        <v>0</v>
      </c>
      <c r="D48" s="495">
        <f>C48-E48</f>
        <v>0</v>
      </c>
      <c r="E48" s="495">
        <f>+'F.G.2A_PL_Recog'!E48+'F.G.2B_PL_notRecog'!E48</f>
        <v>0</v>
      </c>
      <c r="G48" s="100"/>
    </row>
    <row r="49" spans="2:23" ht="15" customHeight="1">
      <c r="B49" s="464" t="s">
        <v>840</v>
      </c>
      <c r="C49" s="495">
        <f>SUM(C50:C52)</f>
        <v>0</v>
      </c>
      <c r="D49" s="495">
        <f>SUM(D50:D52)</f>
        <v>0</v>
      </c>
      <c r="E49" s="495">
        <f>SUM(E50:E52)</f>
        <v>0</v>
      </c>
      <c r="G49" s="100"/>
    </row>
    <row r="50" spans="2:23" ht="15" customHeight="1">
      <c r="B50" s="493" t="s">
        <v>776</v>
      </c>
      <c r="C50" s="496">
        <f>+'F.G.2A_PL_Recog'!C50+'F.G.2B_PL_notRecog'!C50</f>
        <v>0</v>
      </c>
      <c r="D50" s="496">
        <f t="shared" ref="D50:D55" si="2">C50-E50</f>
        <v>0</v>
      </c>
      <c r="E50" s="496">
        <f>+'F.G.2A_PL_Recog'!E50+'F.G.2B_PL_notRecog'!E50</f>
        <v>0</v>
      </c>
      <c r="G50" s="100"/>
    </row>
    <row r="51" spans="2:23" ht="15" customHeight="1">
      <c r="B51" s="493" t="s">
        <v>779</v>
      </c>
      <c r="C51" s="496">
        <f>+'F.G.2A_PL_Recog'!C51+'F.G.2B_PL_notRecog'!C51</f>
        <v>0</v>
      </c>
      <c r="D51" s="496">
        <f t="shared" si="2"/>
        <v>0</v>
      </c>
      <c r="E51" s="496">
        <f>+'F.G.2A_PL_Recog'!E51+'F.G.2B_PL_notRecog'!E51</f>
        <v>0</v>
      </c>
      <c r="G51" s="100"/>
    </row>
    <row r="52" spans="2:23" ht="15" customHeight="1">
      <c r="B52" s="493" t="s">
        <v>782</v>
      </c>
      <c r="C52" s="496">
        <f>+'F.G.2A_PL_Recog'!C52+'F.G.2B_PL_notRecog'!C52</f>
        <v>0</v>
      </c>
      <c r="D52" s="496">
        <f t="shared" si="2"/>
        <v>0</v>
      </c>
      <c r="E52" s="496">
        <f>+'F.G.2A_PL_Recog'!E52+'F.G.2B_PL_notRecog'!E52</f>
        <v>0</v>
      </c>
      <c r="G52" s="100"/>
    </row>
    <row r="53" spans="2:23" ht="15" customHeight="1">
      <c r="B53" s="464" t="s">
        <v>785</v>
      </c>
      <c r="C53" s="495">
        <f>+'F.G.2A_PL_Recog'!C53+'F.G.2B_PL_notRecog'!C53</f>
        <v>0</v>
      </c>
      <c r="D53" s="495">
        <f t="shared" si="2"/>
        <v>0</v>
      </c>
      <c r="E53" s="495">
        <f>+'F.G.2A_PL_Recog'!E53+'F.G.2B_PL_notRecog'!E53</f>
        <v>0</v>
      </c>
      <c r="G53" s="100"/>
    </row>
    <row r="54" spans="2:23" ht="15" customHeight="1">
      <c r="B54" s="464" t="s">
        <v>788</v>
      </c>
      <c r="C54" s="495">
        <f>+'F.G.2A_PL_Recog'!C54+'F.G.2B_PL_notRecog'!C54</f>
        <v>0</v>
      </c>
      <c r="D54" s="495">
        <f t="shared" si="2"/>
        <v>0</v>
      </c>
      <c r="E54" s="495">
        <f>+'F.G.2A_PL_Recog'!E54+'F.G.2B_PL_notRecog'!E54</f>
        <v>0</v>
      </c>
      <c r="G54" s="100"/>
    </row>
    <row r="55" spans="2:23" ht="15" customHeight="1">
      <c r="B55" s="464" t="s">
        <v>796</v>
      </c>
      <c r="C55" s="495">
        <f>+'F.G.2A_PL_Recog'!C55+'F.G.2B_PL_notRecog'!C55</f>
        <v>0</v>
      </c>
      <c r="D55" s="495">
        <f t="shared" si="2"/>
        <v>0</v>
      </c>
      <c r="E55" s="495">
        <f>+'F.G.2A_PL_Recog'!E55+'F.G.2B_PL_notRecog'!E55</f>
        <v>0</v>
      </c>
      <c r="G55" s="100"/>
    </row>
    <row r="56" spans="2:23" ht="15" customHeight="1">
      <c r="B56" s="489" t="s">
        <v>804</v>
      </c>
      <c r="C56" s="495">
        <f>SUM(C57:C59)</f>
        <v>0</v>
      </c>
      <c r="D56" s="495">
        <f>SUM(D57:D59)</f>
        <v>0</v>
      </c>
      <c r="E56" s="495">
        <f>SUM(E57:E59)</f>
        <v>0</v>
      </c>
      <c r="F56" s="167"/>
      <c r="G56" s="100"/>
      <c r="H56" s="167"/>
      <c r="I56" s="167"/>
      <c r="J56" s="167"/>
      <c r="K56" s="167"/>
      <c r="L56" s="167"/>
      <c r="M56" s="167"/>
      <c r="N56" s="167"/>
      <c r="O56" s="167"/>
      <c r="P56" s="167"/>
      <c r="Q56" s="167"/>
      <c r="R56" s="167"/>
      <c r="S56" s="167"/>
      <c r="T56" s="167"/>
      <c r="U56" s="167"/>
      <c r="V56" s="167"/>
      <c r="W56" s="167"/>
    </row>
    <row r="57" spans="2:23" ht="15" customHeight="1">
      <c r="B57" s="490" t="s">
        <v>922</v>
      </c>
      <c r="C57" s="496">
        <f>+'F.G.2A_PL_Recog'!C57+'F.G.2B_PL_notRecog'!C57</f>
        <v>0</v>
      </c>
      <c r="D57" s="496">
        <f>C57-E57</f>
        <v>0</v>
      </c>
      <c r="E57" s="496">
        <f>+'F.G.2A_PL_Recog'!E57+'F.G.2B_PL_notRecog'!E57</f>
        <v>0</v>
      </c>
      <c r="F57" s="167"/>
      <c r="G57" s="100"/>
      <c r="H57" s="167"/>
      <c r="I57" s="167"/>
      <c r="J57" s="167"/>
      <c r="K57" s="167"/>
      <c r="L57" s="167"/>
      <c r="M57" s="167"/>
      <c r="N57" s="167"/>
      <c r="O57" s="167"/>
      <c r="P57" s="167"/>
      <c r="Q57" s="167"/>
      <c r="R57" s="167"/>
      <c r="S57" s="167"/>
      <c r="T57" s="167"/>
      <c r="U57" s="167"/>
      <c r="V57" s="167"/>
      <c r="W57" s="167"/>
    </row>
    <row r="58" spans="2:23" ht="15" customHeight="1">
      <c r="B58" s="490" t="s">
        <v>34</v>
      </c>
      <c r="C58" s="496">
        <f>+'F.G.2A_PL_Recog'!C58+'F.G.2B_PL_notRecog'!C58</f>
        <v>0</v>
      </c>
      <c r="D58" s="496">
        <f>C58-E58</f>
        <v>0</v>
      </c>
      <c r="E58" s="496">
        <f>+'F.G.2A_PL_Recog'!E58+'F.G.2B_PL_notRecog'!E58</f>
        <v>0</v>
      </c>
      <c r="F58" s="167"/>
      <c r="G58" s="100"/>
      <c r="H58" s="167"/>
      <c r="I58" s="167"/>
      <c r="J58" s="167"/>
      <c r="K58" s="167"/>
      <c r="L58" s="167"/>
      <c r="M58" s="167"/>
      <c r="N58" s="167"/>
      <c r="O58" s="167"/>
      <c r="P58" s="167"/>
      <c r="Q58" s="167"/>
      <c r="R58" s="167"/>
      <c r="S58" s="167"/>
      <c r="T58" s="167"/>
      <c r="U58" s="167"/>
      <c r="V58" s="167"/>
      <c r="W58" s="167"/>
    </row>
    <row r="59" spans="2:23" ht="15" customHeight="1">
      <c r="B59" s="490" t="s">
        <v>813</v>
      </c>
      <c r="C59" s="496">
        <f>+'F.G.2A_PL_Recog'!C59+'F.G.2B_PL_notRecog'!C59</f>
        <v>0</v>
      </c>
      <c r="D59" s="496">
        <f>C59-E59</f>
        <v>0</v>
      </c>
      <c r="E59" s="496">
        <f>+'F.G.2A_PL_Recog'!E59+'F.G.2B_PL_notRecog'!E59</f>
        <v>0</v>
      </c>
      <c r="F59" s="167"/>
      <c r="G59" s="100"/>
      <c r="H59" s="167"/>
      <c r="I59" s="167"/>
      <c r="J59" s="167"/>
      <c r="K59" s="167"/>
      <c r="L59" s="167"/>
      <c r="M59" s="167"/>
      <c r="N59" s="167"/>
      <c r="O59" s="167"/>
      <c r="P59" s="167"/>
      <c r="Q59" s="167"/>
      <c r="R59" s="167"/>
      <c r="S59" s="167"/>
      <c r="T59" s="167"/>
      <c r="U59" s="167"/>
      <c r="V59" s="167"/>
      <c r="W59" s="167"/>
    </row>
    <row r="60" spans="2:23" ht="15" customHeight="1">
      <c r="B60" s="487" t="s">
        <v>861</v>
      </c>
      <c r="C60" s="495">
        <f>SUM(C61:C63,C67:C70)</f>
        <v>0</v>
      </c>
      <c r="D60" s="495">
        <f>SUM(D61:D63,D67:D70)</f>
        <v>0</v>
      </c>
      <c r="E60" s="495">
        <f>SUM(E61:E63,E67:E70)</f>
        <v>0</v>
      </c>
      <c r="G60" s="100"/>
    </row>
    <row r="61" spans="2:23" ht="15" customHeight="1">
      <c r="B61" s="464" t="s">
        <v>770</v>
      </c>
      <c r="C61" s="495">
        <f>+'F.G.2A_PL_Recog'!C61+'F.G.2B_PL_notRecog'!C61</f>
        <v>0</v>
      </c>
      <c r="D61" s="495">
        <f>C61-E61</f>
        <v>0</v>
      </c>
      <c r="E61" s="495">
        <f>+'F.G.2A_PL_Recog'!E61+'F.G.2B_PL_notRecog'!E61</f>
        <v>0</v>
      </c>
      <c r="G61" s="100"/>
    </row>
    <row r="62" spans="2:23" ht="15" customHeight="1">
      <c r="B62" s="464" t="s">
        <v>773</v>
      </c>
      <c r="C62" s="495">
        <f>+'F.G.2A_PL_Recog'!C62+'F.G.2B_PL_notRecog'!C62</f>
        <v>0</v>
      </c>
      <c r="D62" s="495">
        <f>C62-E62</f>
        <v>0</v>
      </c>
      <c r="E62" s="495">
        <f>+'F.G.2A_PL_Recog'!E62+'F.G.2B_PL_notRecog'!E62</f>
        <v>0</v>
      </c>
      <c r="G62" s="100"/>
    </row>
    <row r="63" spans="2:23" ht="15" customHeight="1">
      <c r="B63" s="464" t="s">
        <v>840</v>
      </c>
      <c r="C63" s="495">
        <f>SUM(C64:C66)</f>
        <v>0</v>
      </c>
      <c r="D63" s="495">
        <f>SUM(D64:D66)</f>
        <v>0</v>
      </c>
      <c r="E63" s="495">
        <f>SUM(E64:E66)</f>
        <v>0</v>
      </c>
      <c r="G63" s="100"/>
    </row>
    <row r="64" spans="2:23" ht="15" customHeight="1">
      <c r="B64" s="493" t="s">
        <v>776</v>
      </c>
      <c r="C64" s="496">
        <f>+'F.G.2A_PL_Recog'!C64+'F.G.2B_PL_notRecog'!C64</f>
        <v>0</v>
      </c>
      <c r="D64" s="496">
        <f t="shared" ref="D64:D69" si="3">C64-E64</f>
        <v>0</v>
      </c>
      <c r="E64" s="496">
        <f>+'F.G.2A_PL_Recog'!E64+'F.G.2B_PL_notRecog'!E64</f>
        <v>0</v>
      </c>
      <c r="G64" s="100"/>
    </row>
    <row r="65" spans="2:23" ht="15" customHeight="1">
      <c r="B65" s="493" t="s">
        <v>779</v>
      </c>
      <c r="C65" s="496">
        <f>+'F.G.2A_PL_Recog'!C65+'F.G.2B_PL_notRecog'!C65</f>
        <v>0</v>
      </c>
      <c r="D65" s="496">
        <f t="shared" si="3"/>
        <v>0</v>
      </c>
      <c r="E65" s="496">
        <f>+'F.G.2A_PL_Recog'!E65+'F.G.2B_PL_notRecog'!E65</f>
        <v>0</v>
      </c>
      <c r="G65" s="100"/>
    </row>
    <row r="66" spans="2:23" ht="15" customHeight="1">
      <c r="B66" s="493" t="s">
        <v>782</v>
      </c>
      <c r="C66" s="496">
        <f>+'F.G.2A_PL_Recog'!C66+'F.G.2B_PL_notRecog'!C66</f>
        <v>0</v>
      </c>
      <c r="D66" s="496">
        <f t="shared" si="3"/>
        <v>0</v>
      </c>
      <c r="E66" s="496">
        <f>+'F.G.2A_PL_Recog'!E66+'F.G.2B_PL_notRecog'!E66</f>
        <v>0</v>
      </c>
      <c r="G66" s="100"/>
    </row>
    <row r="67" spans="2:23" ht="15" customHeight="1">
      <c r="B67" s="464" t="s">
        <v>785</v>
      </c>
      <c r="C67" s="495">
        <f>+'F.G.2A_PL_Recog'!C67+'F.G.2B_PL_notRecog'!C67</f>
        <v>0</v>
      </c>
      <c r="D67" s="495">
        <f t="shared" si="3"/>
        <v>0</v>
      </c>
      <c r="E67" s="495">
        <f>+'F.G.2A_PL_Recog'!E67+'F.G.2B_PL_notRecog'!E67</f>
        <v>0</v>
      </c>
      <c r="G67" s="100"/>
    </row>
    <row r="68" spans="2:23" ht="15" customHeight="1">
      <c r="B68" s="464" t="s">
        <v>788</v>
      </c>
      <c r="C68" s="495">
        <f>+'F.G.2A_PL_Recog'!C68+'F.G.2B_PL_notRecog'!C68</f>
        <v>0</v>
      </c>
      <c r="D68" s="495">
        <f t="shared" si="3"/>
        <v>0</v>
      </c>
      <c r="E68" s="495">
        <f>+'F.G.2A_PL_Recog'!E68+'F.G.2B_PL_notRecog'!E68</f>
        <v>0</v>
      </c>
      <c r="G68" s="100"/>
    </row>
    <row r="69" spans="2:23" ht="15" customHeight="1">
      <c r="B69" s="464" t="s">
        <v>796</v>
      </c>
      <c r="C69" s="495">
        <f>+'F.G.2A_PL_Recog'!C69+'F.G.2B_PL_notRecog'!C69</f>
        <v>0</v>
      </c>
      <c r="D69" s="495">
        <f t="shared" si="3"/>
        <v>0</v>
      </c>
      <c r="E69" s="495">
        <f>+'F.G.2A_PL_Recog'!E69+'F.G.2B_PL_notRecog'!E69</f>
        <v>0</v>
      </c>
      <c r="G69" s="100"/>
    </row>
    <row r="70" spans="2:23" ht="15" customHeight="1">
      <c r="B70" s="489" t="s">
        <v>804</v>
      </c>
      <c r="C70" s="495">
        <f>SUM(C71:C73)</f>
        <v>0</v>
      </c>
      <c r="D70" s="495">
        <f>SUM(D71:D73)</f>
        <v>0</v>
      </c>
      <c r="E70" s="495">
        <f>SUM(E71:E73)</f>
        <v>0</v>
      </c>
      <c r="F70" s="167"/>
      <c r="G70" s="100"/>
      <c r="H70" s="167"/>
      <c r="I70" s="167"/>
      <c r="J70" s="167"/>
      <c r="K70" s="167"/>
      <c r="L70" s="167"/>
      <c r="M70" s="167"/>
      <c r="N70" s="167"/>
      <c r="O70" s="167"/>
      <c r="P70" s="167"/>
      <c r="Q70" s="167"/>
      <c r="R70" s="167"/>
      <c r="S70" s="167"/>
      <c r="T70" s="167"/>
      <c r="U70" s="167"/>
      <c r="V70" s="167"/>
      <c r="W70" s="167"/>
    </row>
    <row r="71" spans="2:23" ht="15" customHeight="1">
      <c r="B71" s="490" t="s">
        <v>922</v>
      </c>
      <c r="C71" s="496">
        <f>+'F.G.2A_PL_Recog'!C71+'F.G.2B_PL_notRecog'!C71</f>
        <v>0</v>
      </c>
      <c r="D71" s="496">
        <f>C71-E71</f>
        <v>0</v>
      </c>
      <c r="E71" s="496">
        <f>+'F.G.2A_PL_Recog'!E71+'F.G.2B_PL_notRecog'!E71</f>
        <v>0</v>
      </c>
      <c r="F71" s="167"/>
      <c r="G71" s="100"/>
      <c r="H71" s="167"/>
      <c r="I71" s="167"/>
      <c r="J71" s="167"/>
      <c r="K71" s="167"/>
      <c r="L71" s="167"/>
      <c r="M71" s="167"/>
      <c r="N71" s="167"/>
      <c r="O71" s="167"/>
      <c r="P71" s="167"/>
      <c r="Q71" s="167"/>
      <c r="R71" s="167"/>
      <c r="S71" s="167"/>
      <c r="T71" s="167"/>
      <c r="U71" s="167"/>
      <c r="V71" s="167"/>
      <c r="W71" s="167"/>
    </row>
    <row r="72" spans="2:23" ht="15" customHeight="1">
      <c r="B72" s="490" t="s">
        <v>34</v>
      </c>
      <c r="C72" s="496">
        <f>+'F.G.2A_PL_Recog'!C72+'F.G.2B_PL_notRecog'!C72</f>
        <v>0</v>
      </c>
      <c r="D72" s="496">
        <f>C72-E72</f>
        <v>0</v>
      </c>
      <c r="E72" s="496">
        <f>+'F.G.2A_PL_Recog'!E72+'F.G.2B_PL_notRecog'!E72</f>
        <v>0</v>
      </c>
      <c r="F72" s="167"/>
      <c r="G72" s="100"/>
      <c r="H72" s="167"/>
      <c r="I72" s="167"/>
      <c r="J72" s="167"/>
      <c r="K72" s="167"/>
      <c r="L72" s="167"/>
      <c r="M72" s="167"/>
      <c r="N72" s="167"/>
      <c r="O72" s="167"/>
      <c r="P72" s="167"/>
      <c r="Q72" s="167"/>
      <c r="R72" s="167"/>
      <c r="S72" s="167"/>
      <c r="T72" s="167"/>
      <c r="U72" s="167"/>
      <c r="V72" s="167"/>
      <c r="W72" s="167"/>
    </row>
    <row r="73" spans="2:23" ht="15" customHeight="1">
      <c r="B73" s="490" t="s">
        <v>813</v>
      </c>
      <c r="C73" s="496">
        <f>+'F.G.2A_PL_Recog'!C73+'F.G.2B_PL_notRecog'!C73</f>
        <v>0</v>
      </c>
      <c r="D73" s="496">
        <f>C73-E73</f>
        <v>0</v>
      </c>
      <c r="E73" s="496">
        <f>+'F.G.2A_PL_Recog'!E73+'F.G.2B_PL_notRecog'!E73</f>
        <v>0</v>
      </c>
      <c r="F73" s="167"/>
      <c r="G73" s="100"/>
      <c r="H73" s="167"/>
      <c r="I73" s="167"/>
      <c r="J73" s="167"/>
      <c r="K73" s="167"/>
      <c r="L73" s="167"/>
      <c r="M73" s="167"/>
      <c r="N73" s="167"/>
      <c r="O73" s="167"/>
      <c r="P73" s="167"/>
      <c r="Q73" s="167"/>
      <c r="R73" s="167"/>
      <c r="S73" s="167"/>
      <c r="T73" s="167"/>
      <c r="U73" s="167"/>
      <c r="V73" s="167"/>
      <c r="W73" s="167"/>
    </row>
    <row r="74" spans="2:23" ht="15" customHeight="1">
      <c r="B74" s="487" t="s">
        <v>875</v>
      </c>
      <c r="C74" s="495">
        <f>SUM(C75:C81)</f>
        <v>0</v>
      </c>
      <c r="D74" s="495">
        <f>SUM(D75:D81)</f>
        <v>0</v>
      </c>
      <c r="E74" s="495">
        <f>SUM(E75:E81)</f>
        <v>0</v>
      </c>
      <c r="G74" s="100"/>
    </row>
    <row r="75" spans="2:23" ht="15" customHeight="1">
      <c r="B75" s="464" t="s">
        <v>770</v>
      </c>
      <c r="C75" s="495">
        <f>+'F.G.2A_PL_Recog'!C75+'F.G.2B_PL_notRecog'!C75</f>
        <v>0</v>
      </c>
      <c r="D75" s="495">
        <f t="shared" ref="D75:D80" si="4">C75-E75</f>
        <v>0</v>
      </c>
      <c r="E75" s="495">
        <f>+'F.G.2A_PL_Recog'!E75+'F.G.2B_PL_notRecog'!E75</f>
        <v>0</v>
      </c>
      <c r="G75" s="100"/>
    </row>
    <row r="76" spans="2:23" ht="15" customHeight="1">
      <c r="B76" s="464" t="s">
        <v>773</v>
      </c>
      <c r="C76" s="495">
        <f>+'F.G.2A_PL_Recog'!C76+'F.G.2B_PL_notRecog'!C76</f>
        <v>0</v>
      </c>
      <c r="D76" s="495">
        <f t="shared" si="4"/>
        <v>0</v>
      </c>
      <c r="E76" s="495">
        <f>+'F.G.2A_PL_Recog'!E76+'F.G.2B_PL_notRecog'!E76</f>
        <v>0</v>
      </c>
      <c r="G76" s="100"/>
    </row>
    <row r="77" spans="2:23" ht="15" customHeight="1">
      <c r="B77" s="464" t="s">
        <v>840</v>
      </c>
      <c r="C77" s="495">
        <f>+'F.G.2A_PL_Recog'!C77+'F.G.2B_PL_notRecog'!C77</f>
        <v>0</v>
      </c>
      <c r="D77" s="495">
        <f t="shared" si="4"/>
        <v>0</v>
      </c>
      <c r="E77" s="495">
        <f>+'F.G.2A_PL_Recog'!E77+'F.G.2B_PL_notRecog'!E77</f>
        <v>0</v>
      </c>
      <c r="G77" s="100"/>
    </row>
    <row r="78" spans="2:23" ht="15" customHeight="1">
      <c r="B78" s="464" t="s">
        <v>785</v>
      </c>
      <c r="C78" s="495">
        <f>+'F.G.2A_PL_Recog'!C78+'F.G.2B_PL_notRecog'!C78</f>
        <v>0</v>
      </c>
      <c r="D78" s="495">
        <f t="shared" si="4"/>
        <v>0</v>
      </c>
      <c r="E78" s="495">
        <f>+'F.G.2A_PL_Recog'!E78+'F.G.2B_PL_notRecog'!E78</f>
        <v>0</v>
      </c>
      <c r="G78" s="100"/>
    </row>
    <row r="79" spans="2:23" ht="15" customHeight="1">
      <c r="B79" s="464" t="s">
        <v>788</v>
      </c>
      <c r="C79" s="495">
        <f>+'F.G.2A_PL_Recog'!C79+'F.G.2B_PL_notRecog'!C79</f>
        <v>0</v>
      </c>
      <c r="D79" s="495">
        <f t="shared" si="4"/>
        <v>0</v>
      </c>
      <c r="E79" s="495">
        <f>+'F.G.2A_PL_Recog'!E79+'F.G.2B_PL_notRecog'!E79</f>
        <v>0</v>
      </c>
      <c r="G79" s="100"/>
    </row>
    <row r="80" spans="2:23" ht="15" customHeight="1">
      <c r="B80" s="464" t="s">
        <v>796</v>
      </c>
      <c r="C80" s="495">
        <f>+'F.G.2A_PL_Recog'!C80+'F.G.2B_PL_notRecog'!C80</f>
        <v>0</v>
      </c>
      <c r="D80" s="495">
        <f t="shared" si="4"/>
        <v>0</v>
      </c>
      <c r="E80" s="495">
        <f>+'F.G.2A_PL_Recog'!E80+'F.G.2B_PL_notRecog'!E80</f>
        <v>0</v>
      </c>
      <c r="G80" s="100"/>
    </row>
    <row r="81" spans="2:23" ht="15" customHeight="1">
      <c r="B81" s="489" t="s">
        <v>804</v>
      </c>
      <c r="C81" s="495">
        <f>SUM(C82:C84)</f>
        <v>0</v>
      </c>
      <c r="D81" s="495">
        <f>SUM(D82:D84)</f>
        <v>0</v>
      </c>
      <c r="E81" s="495">
        <f>SUM(E82:E84)</f>
        <v>0</v>
      </c>
      <c r="F81" s="167"/>
      <c r="G81" s="100"/>
      <c r="H81" s="167"/>
      <c r="I81" s="167"/>
      <c r="J81" s="167"/>
      <c r="K81" s="167"/>
      <c r="L81" s="167"/>
      <c r="M81" s="167"/>
      <c r="N81" s="167"/>
      <c r="O81" s="167"/>
      <c r="P81" s="167"/>
      <c r="Q81" s="167"/>
      <c r="R81" s="167"/>
      <c r="S81" s="167"/>
      <c r="T81" s="167"/>
      <c r="U81" s="167"/>
      <c r="V81" s="167"/>
      <c r="W81" s="167"/>
    </row>
    <row r="82" spans="2:23" ht="15" customHeight="1">
      <c r="B82" s="490" t="s">
        <v>922</v>
      </c>
      <c r="C82" s="496">
        <f>+'F.G.2A_PL_Recog'!C82+'F.G.2B_PL_notRecog'!C82</f>
        <v>0</v>
      </c>
      <c r="D82" s="496">
        <f>C82-E82</f>
        <v>0</v>
      </c>
      <c r="E82" s="496">
        <f>+'F.G.2A_PL_Recog'!E82+'F.G.2B_PL_notRecog'!E82</f>
        <v>0</v>
      </c>
      <c r="F82" s="167"/>
      <c r="G82" s="100"/>
      <c r="H82" s="167"/>
      <c r="I82" s="167"/>
      <c r="J82" s="167"/>
      <c r="K82" s="167"/>
      <c r="L82" s="167"/>
      <c r="M82" s="167"/>
      <c r="N82" s="167"/>
      <c r="O82" s="167"/>
      <c r="P82" s="167"/>
      <c r="Q82" s="167"/>
      <c r="R82" s="167"/>
      <c r="S82" s="167"/>
      <c r="T82" s="167"/>
      <c r="U82" s="167"/>
      <c r="V82" s="167"/>
      <c r="W82" s="167"/>
    </row>
    <row r="83" spans="2:23" ht="15" customHeight="1">
      <c r="B83" s="490" t="s">
        <v>34</v>
      </c>
      <c r="C83" s="496">
        <f>+'F.G.2A_PL_Recog'!C83+'F.G.2B_PL_notRecog'!C83</f>
        <v>0</v>
      </c>
      <c r="D83" s="496">
        <f>C83-E83</f>
        <v>0</v>
      </c>
      <c r="E83" s="496">
        <f>+'F.G.2A_PL_Recog'!E83+'F.G.2B_PL_notRecog'!E83</f>
        <v>0</v>
      </c>
      <c r="F83" s="167"/>
      <c r="G83" s="100"/>
      <c r="H83" s="167"/>
      <c r="I83" s="167"/>
      <c r="J83" s="167"/>
      <c r="K83" s="167"/>
      <c r="L83" s="167"/>
      <c r="M83" s="167"/>
      <c r="N83" s="167"/>
      <c r="O83" s="167"/>
      <c r="P83" s="167"/>
      <c r="Q83" s="167"/>
      <c r="R83" s="167"/>
      <c r="S83" s="167"/>
      <c r="T83" s="167"/>
      <c r="U83" s="167"/>
      <c r="V83" s="167"/>
      <c r="W83" s="167"/>
    </row>
    <row r="84" spans="2:23" ht="15" customHeight="1">
      <c r="B84" s="490" t="s">
        <v>813</v>
      </c>
      <c r="C84" s="496">
        <f>+'F.G.2A_PL_Recog'!C84+'F.G.2B_PL_notRecog'!C84</f>
        <v>0</v>
      </c>
      <c r="D84" s="496">
        <f>C84-E84</f>
        <v>0</v>
      </c>
      <c r="E84" s="496">
        <f>+'F.G.2A_PL_Recog'!E84+'F.G.2B_PL_notRecog'!E84</f>
        <v>0</v>
      </c>
      <c r="F84" s="167"/>
      <c r="G84" s="100"/>
      <c r="H84" s="167"/>
      <c r="I84" s="167"/>
      <c r="J84" s="167"/>
      <c r="K84" s="167"/>
      <c r="L84" s="167"/>
      <c r="M84" s="167"/>
      <c r="N84" s="167"/>
      <c r="O84" s="167"/>
      <c r="P84" s="167"/>
      <c r="Q84" s="167"/>
      <c r="R84" s="167"/>
      <c r="S84" s="167"/>
      <c r="T84" s="167"/>
      <c r="U84" s="167"/>
      <c r="V84" s="167"/>
      <c r="W84" s="167"/>
    </row>
    <row r="85" spans="2:23" ht="15" customHeight="1">
      <c r="B85" s="487" t="s">
        <v>896</v>
      </c>
      <c r="C85" s="495">
        <f>SUM(C86:C92)</f>
        <v>0</v>
      </c>
      <c r="D85" s="495">
        <f>SUM(D86:D92)</f>
        <v>0</v>
      </c>
      <c r="E85" s="495">
        <f>SUM(E86:E92)</f>
        <v>0</v>
      </c>
      <c r="G85" s="100"/>
    </row>
    <row r="86" spans="2:23" ht="15" customHeight="1">
      <c r="B86" s="464" t="s">
        <v>770</v>
      </c>
      <c r="C86" s="495">
        <f>+'F.G.2A_PL_Recog'!C86+'F.G.2B_PL_notRecog'!C86</f>
        <v>0</v>
      </c>
      <c r="D86" s="495">
        <f t="shared" ref="D86:D91" si="5">C86-E86</f>
        <v>0</v>
      </c>
      <c r="E86" s="495">
        <f>+'F.G.2A_PL_Recog'!E86+'F.G.2B_PL_notRecog'!E86</f>
        <v>0</v>
      </c>
      <c r="G86" s="100"/>
    </row>
    <row r="87" spans="2:23" ht="15" customHeight="1">
      <c r="B87" s="464" t="s">
        <v>773</v>
      </c>
      <c r="C87" s="495">
        <f>+'F.G.2A_PL_Recog'!C87+'F.G.2B_PL_notRecog'!C87</f>
        <v>0</v>
      </c>
      <c r="D87" s="495">
        <f t="shared" si="5"/>
        <v>0</v>
      </c>
      <c r="E87" s="495">
        <f>+'F.G.2A_PL_Recog'!E87+'F.G.2B_PL_notRecog'!E87</f>
        <v>0</v>
      </c>
      <c r="G87" s="100"/>
    </row>
    <row r="88" spans="2:23" ht="15" customHeight="1">
      <c r="B88" s="464" t="s">
        <v>840</v>
      </c>
      <c r="C88" s="495">
        <f>+'F.G.2A_PL_Recog'!C88+'F.G.2B_PL_notRecog'!C88</f>
        <v>0</v>
      </c>
      <c r="D88" s="495">
        <f t="shared" si="5"/>
        <v>0</v>
      </c>
      <c r="E88" s="495">
        <f>+'F.G.2A_PL_Recog'!E88+'F.G.2B_PL_notRecog'!E88</f>
        <v>0</v>
      </c>
      <c r="G88" s="100"/>
    </row>
    <row r="89" spans="2:23" ht="15" customHeight="1">
      <c r="B89" s="464" t="s">
        <v>785</v>
      </c>
      <c r="C89" s="495">
        <f>+'F.G.2A_PL_Recog'!C89+'F.G.2B_PL_notRecog'!C89</f>
        <v>0</v>
      </c>
      <c r="D89" s="495">
        <f t="shared" si="5"/>
        <v>0</v>
      </c>
      <c r="E89" s="495">
        <f>+'F.G.2A_PL_Recog'!E89+'F.G.2B_PL_notRecog'!E89</f>
        <v>0</v>
      </c>
      <c r="G89" s="100"/>
    </row>
    <row r="90" spans="2:23" ht="15" customHeight="1">
      <c r="B90" s="464" t="s">
        <v>788</v>
      </c>
      <c r="C90" s="495">
        <f>+'F.G.2A_PL_Recog'!C90+'F.G.2B_PL_notRecog'!C90</f>
        <v>0</v>
      </c>
      <c r="D90" s="495">
        <f t="shared" si="5"/>
        <v>0</v>
      </c>
      <c r="E90" s="495">
        <f>+'F.G.2A_PL_Recog'!E90+'F.G.2B_PL_notRecog'!E90</f>
        <v>0</v>
      </c>
      <c r="G90" s="100"/>
    </row>
    <row r="91" spans="2:23" ht="15" customHeight="1">
      <c r="B91" s="464" t="s">
        <v>796</v>
      </c>
      <c r="C91" s="495">
        <f>+'F.G.2A_PL_Recog'!C91+'F.G.2B_PL_notRecog'!C91</f>
        <v>0</v>
      </c>
      <c r="D91" s="495">
        <f t="shared" si="5"/>
        <v>0</v>
      </c>
      <c r="E91" s="495">
        <f>+'F.G.2A_PL_Recog'!E91+'F.G.2B_PL_notRecog'!E91</f>
        <v>0</v>
      </c>
      <c r="G91" s="100"/>
    </row>
    <row r="92" spans="2:23" ht="15" customHeight="1">
      <c r="B92" s="489" t="s">
        <v>804</v>
      </c>
      <c r="C92" s="495">
        <f>SUM(C93:C95)</f>
        <v>0</v>
      </c>
      <c r="D92" s="495">
        <f>SUM(D93:D95)</f>
        <v>0</v>
      </c>
      <c r="E92" s="495">
        <f>SUM(E93:E95)</f>
        <v>0</v>
      </c>
      <c r="F92" s="167"/>
      <c r="G92" s="100"/>
      <c r="H92" s="167"/>
      <c r="I92" s="167"/>
      <c r="J92" s="167"/>
      <c r="K92" s="167"/>
      <c r="L92" s="167"/>
      <c r="M92" s="167"/>
      <c r="N92" s="167"/>
      <c r="O92" s="167"/>
      <c r="P92" s="167"/>
      <c r="Q92" s="167"/>
      <c r="R92" s="167"/>
      <c r="S92" s="167"/>
      <c r="T92" s="167"/>
      <c r="U92" s="167"/>
      <c r="V92" s="167"/>
      <c r="W92" s="167"/>
    </row>
    <row r="93" spans="2:23" ht="15" customHeight="1">
      <c r="B93" s="490" t="s">
        <v>922</v>
      </c>
      <c r="C93" s="496">
        <f>+'F.G.2A_PL_Recog'!C93+'F.G.2B_PL_notRecog'!C93</f>
        <v>0</v>
      </c>
      <c r="D93" s="496">
        <f>C93-E93</f>
        <v>0</v>
      </c>
      <c r="E93" s="496">
        <f>+'F.G.2A_PL_Recog'!E93+'F.G.2B_PL_notRecog'!E93</f>
        <v>0</v>
      </c>
      <c r="F93" s="167"/>
      <c r="G93" s="100"/>
      <c r="H93" s="167"/>
      <c r="I93" s="167"/>
      <c r="J93" s="167"/>
      <c r="K93" s="167"/>
      <c r="L93" s="167"/>
      <c r="M93" s="167"/>
      <c r="N93" s="167"/>
      <c r="O93" s="167"/>
      <c r="P93" s="167"/>
      <c r="Q93" s="167"/>
      <c r="R93" s="167"/>
      <c r="S93" s="167"/>
      <c r="T93" s="167"/>
      <c r="U93" s="167"/>
      <c r="V93" s="167"/>
      <c r="W93" s="167"/>
    </row>
    <row r="94" spans="2:23" ht="15" customHeight="1">
      <c r="B94" s="490" t="s">
        <v>34</v>
      </c>
      <c r="C94" s="496">
        <f>+'F.G.2A_PL_Recog'!C94+'F.G.2B_PL_notRecog'!C94</f>
        <v>0</v>
      </c>
      <c r="D94" s="496">
        <f>C94-E94</f>
        <v>0</v>
      </c>
      <c r="E94" s="496">
        <f>+'F.G.2A_PL_Recog'!E94+'F.G.2B_PL_notRecog'!E94</f>
        <v>0</v>
      </c>
      <c r="F94" s="167"/>
      <c r="G94" s="100"/>
      <c r="H94" s="167"/>
      <c r="I94" s="167"/>
      <c r="J94" s="167"/>
      <c r="K94" s="167"/>
      <c r="L94" s="167"/>
      <c r="M94" s="167"/>
      <c r="N94" s="167"/>
      <c r="O94" s="167"/>
      <c r="P94" s="167"/>
      <c r="Q94" s="167"/>
      <c r="R94" s="167"/>
      <c r="S94" s="167"/>
      <c r="T94" s="167"/>
      <c r="U94" s="167"/>
      <c r="V94" s="167"/>
      <c r="W94" s="167"/>
    </row>
    <row r="95" spans="2:23" ht="15" customHeight="1">
      <c r="B95" s="490" t="s">
        <v>813</v>
      </c>
      <c r="C95" s="496">
        <f>+'F.G.2A_PL_Recog'!C95+'F.G.2B_PL_notRecog'!C95</f>
        <v>0</v>
      </c>
      <c r="D95" s="496">
        <f>C95-E95</f>
        <v>0</v>
      </c>
      <c r="E95" s="496">
        <f>+'F.G.2A_PL_Recog'!E95+'F.G.2B_PL_notRecog'!E95</f>
        <v>0</v>
      </c>
      <c r="F95" s="167"/>
      <c r="G95" s="100"/>
      <c r="H95" s="167"/>
      <c r="I95" s="167"/>
      <c r="J95" s="167"/>
      <c r="K95" s="167"/>
      <c r="L95" s="167"/>
      <c r="M95" s="167"/>
      <c r="N95" s="167"/>
      <c r="O95" s="167"/>
      <c r="P95" s="167"/>
      <c r="Q95" s="167"/>
      <c r="R95" s="167"/>
      <c r="S95" s="167"/>
      <c r="T95" s="167"/>
      <c r="U95" s="167"/>
      <c r="V95" s="167"/>
      <c r="W95" s="167"/>
    </row>
    <row r="96" spans="2:23" ht="15" customHeight="1">
      <c r="B96" s="487" t="s">
        <v>911</v>
      </c>
      <c r="C96" s="495">
        <f>SUM(C97:C99,C103:C106)</f>
        <v>0</v>
      </c>
      <c r="D96" s="495">
        <f>SUM(D97:D99,D103:D106)</f>
        <v>0</v>
      </c>
      <c r="E96" s="495">
        <f>SUM(E97:E99,E103:E106)</f>
        <v>0</v>
      </c>
      <c r="G96" s="100"/>
    </row>
    <row r="97" spans="2:23" ht="15" customHeight="1">
      <c r="B97" s="464" t="s">
        <v>770</v>
      </c>
      <c r="C97" s="495">
        <f>+'F.G.2A_PL_Recog'!C97+'F.G.2B_PL_notRecog'!C97</f>
        <v>0</v>
      </c>
      <c r="D97" s="495">
        <f>C97-E97</f>
        <v>0</v>
      </c>
      <c r="E97" s="495">
        <f>+'F.G.2A_PL_Recog'!E97+'F.G.2B_PL_notRecog'!E97</f>
        <v>0</v>
      </c>
      <c r="G97" s="100"/>
    </row>
    <row r="98" spans="2:23" ht="15" customHeight="1">
      <c r="B98" s="464" t="s">
        <v>773</v>
      </c>
      <c r="C98" s="495">
        <f>+'F.G.2A_PL_Recog'!C98+'F.G.2B_PL_notRecog'!C98</f>
        <v>0</v>
      </c>
      <c r="D98" s="495">
        <f>C98-E98</f>
        <v>0</v>
      </c>
      <c r="E98" s="495">
        <f>+'F.G.2A_PL_Recog'!E98+'F.G.2B_PL_notRecog'!E98</f>
        <v>0</v>
      </c>
      <c r="G98" s="100"/>
    </row>
    <row r="99" spans="2:23" ht="15" customHeight="1">
      <c r="B99" s="464" t="s">
        <v>840</v>
      </c>
      <c r="C99" s="495">
        <f>SUM(C100:C102)</f>
        <v>0</v>
      </c>
      <c r="D99" s="495">
        <f>SUM(D100:D102)</f>
        <v>0</v>
      </c>
      <c r="E99" s="495">
        <f>SUM(E100:E102)</f>
        <v>0</v>
      </c>
      <c r="G99" s="100"/>
    </row>
    <row r="100" spans="2:23" ht="15" customHeight="1">
      <c r="B100" s="493" t="s">
        <v>776</v>
      </c>
      <c r="C100" s="496">
        <f>+'F.G.2A_PL_Recog'!C100+'F.G.2B_PL_notRecog'!C100</f>
        <v>0</v>
      </c>
      <c r="D100" s="496">
        <f t="shared" ref="D100:D105" si="6">C100-E100</f>
        <v>0</v>
      </c>
      <c r="E100" s="496">
        <f>+'F.G.2A_PL_Recog'!E100+'F.G.2B_PL_notRecog'!E100</f>
        <v>0</v>
      </c>
      <c r="G100" s="100"/>
    </row>
    <row r="101" spans="2:23" ht="15" customHeight="1">
      <c r="B101" s="493" t="s">
        <v>779</v>
      </c>
      <c r="C101" s="496">
        <f>+'F.G.2A_PL_Recog'!C101+'F.G.2B_PL_notRecog'!C101</f>
        <v>0</v>
      </c>
      <c r="D101" s="496">
        <f t="shared" si="6"/>
        <v>0</v>
      </c>
      <c r="E101" s="496">
        <f>+'F.G.2A_PL_Recog'!E101+'F.G.2B_PL_notRecog'!E101</f>
        <v>0</v>
      </c>
      <c r="G101" s="100"/>
    </row>
    <row r="102" spans="2:23" ht="15" customHeight="1">
      <c r="B102" s="493" t="s">
        <v>782</v>
      </c>
      <c r="C102" s="496">
        <f>+'F.G.2A_PL_Recog'!C102+'F.G.2B_PL_notRecog'!C102</f>
        <v>0</v>
      </c>
      <c r="D102" s="496">
        <f t="shared" si="6"/>
        <v>0</v>
      </c>
      <c r="E102" s="496">
        <f>+'F.G.2A_PL_Recog'!E102+'F.G.2B_PL_notRecog'!E102</f>
        <v>0</v>
      </c>
      <c r="G102" s="100"/>
    </row>
    <row r="103" spans="2:23" ht="15" customHeight="1">
      <c r="B103" s="464" t="s">
        <v>785</v>
      </c>
      <c r="C103" s="495">
        <f>+'F.G.2A_PL_Recog'!C103+'F.G.2B_PL_notRecog'!C103</f>
        <v>0</v>
      </c>
      <c r="D103" s="495">
        <f t="shared" si="6"/>
        <v>0</v>
      </c>
      <c r="E103" s="495">
        <f>+'F.G.2A_PL_Recog'!E103+'F.G.2B_PL_notRecog'!E103</f>
        <v>0</v>
      </c>
      <c r="G103" s="100"/>
    </row>
    <row r="104" spans="2:23" ht="15" customHeight="1">
      <c r="B104" s="464" t="s">
        <v>788</v>
      </c>
      <c r="C104" s="495">
        <f>+'F.G.2A_PL_Recog'!C104+'F.G.2B_PL_notRecog'!C104</f>
        <v>0</v>
      </c>
      <c r="D104" s="495">
        <f t="shared" si="6"/>
        <v>0</v>
      </c>
      <c r="E104" s="495">
        <f>+'F.G.2A_PL_Recog'!E104+'F.G.2B_PL_notRecog'!E104</f>
        <v>0</v>
      </c>
      <c r="G104" s="100"/>
    </row>
    <row r="105" spans="2:23" ht="15" customHeight="1">
      <c r="B105" s="464" t="s">
        <v>796</v>
      </c>
      <c r="C105" s="495">
        <f>+'F.G.2A_PL_Recog'!C105+'F.G.2B_PL_notRecog'!C105</f>
        <v>0</v>
      </c>
      <c r="D105" s="495">
        <f t="shared" si="6"/>
        <v>0</v>
      </c>
      <c r="E105" s="495">
        <f>+'F.G.2A_PL_Recog'!E105+'F.G.2B_PL_notRecog'!E105</f>
        <v>0</v>
      </c>
      <c r="G105" s="100"/>
    </row>
    <row r="106" spans="2:23" ht="15" customHeight="1">
      <c r="B106" s="489" t="s">
        <v>804</v>
      </c>
      <c r="C106" s="495">
        <f>SUM(C107:C109)</f>
        <v>0</v>
      </c>
      <c r="D106" s="495">
        <f>SUM(D107:D109)</f>
        <v>0</v>
      </c>
      <c r="E106" s="495">
        <f>SUM(E107:E109)</f>
        <v>0</v>
      </c>
      <c r="F106" s="167"/>
      <c r="G106" s="100"/>
      <c r="H106" s="167"/>
      <c r="I106" s="167"/>
      <c r="J106" s="167"/>
      <c r="K106" s="167"/>
      <c r="L106" s="167"/>
      <c r="M106" s="167"/>
      <c r="N106" s="167"/>
      <c r="O106" s="167"/>
      <c r="P106" s="167"/>
      <c r="Q106" s="167"/>
      <c r="R106" s="167"/>
      <c r="S106" s="167"/>
      <c r="T106" s="167"/>
      <c r="U106" s="167"/>
      <c r="V106" s="167"/>
      <c r="W106" s="167"/>
    </row>
    <row r="107" spans="2:23" ht="15" customHeight="1">
      <c r="B107" s="490" t="s">
        <v>922</v>
      </c>
      <c r="C107" s="496">
        <f>+'F.G.2A_PL_Recog'!C107+'F.G.2B_PL_notRecog'!C107</f>
        <v>0</v>
      </c>
      <c r="D107" s="496">
        <f>C107-E107</f>
        <v>0</v>
      </c>
      <c r="E107" s="496">
        <f>+'F.G.2A_PL_Recog'!E107+'F.G.2B_PL_notRecog'!E107</f>
        <v>0</v>
      </c>
      <c r="F107" s="167"/>
      <c r="G107" s="100"/>
      <c r="H107" s="167"/>
      <c r="I107" s="167"/>
      <c r="J107" s="167"/>
      <c r="K107" s="167"/>
      <c r="L107" s="167"/>
      <c r="M107" s="167"/>
      <c r="N107" s="167"/>
      <c r="O107" s="167"/>
      <c r="P107" s="167"/>
      <c r="Q107" s="167"/>
      <c r="R107" s="167"/>
      <c r="S107" s="167"/>
      <c r="T107" s="167"/>
      <c r="U107" s="167"/>
      <c r="V107" s="167"/>
      <c r="W107" s="167"/>
    </row>
    <row r="108" spans="2:23" ht="15" customHeight="1">
      <c r="B108" s="490" t="s">
        <v>34</v>
      </c>
      <c r="C108" s="496">
        <f>+'F.G.2A_PL_Recog'!C108+'F.G.2B_PL_notRecog'!C108</f>
        <v>0</v>
      </c>
      <c r="D108" s="496">
        <f>C108-E108</f>
        <v>0</v>
      </c>
      <c r="E108" s="496">
        <f>+'F.G.2A_PL_Recog'!E108+'F.G.2B_PL_notRecog'!E108</f>
        <v>0</v>
      </c>
      <c r="F108" s="167"/>
      <c r="G108" s="100"/>
      <c r="H108" s="167"/>
      <c r="I108" s="167"/>
      <c r="J108" s="167"/>
      <c r="K108" s="167"/>
      <c r="L108" s="167"/>
      <c r="M108" s="167"/>
      <c r="N108" s="167"/>
      <c r="O108" s="167"/>
      <c r="P108" s="167"/>
      <c r="Q108" s="167"/>
      <c r="R108" s="167"/>
      <c r="S108" s="167"/>
      <c r="T108" s="167"/>
      <c r="U108" s="167"/>
      <c r="V108" s="167"/>
      <c r="W108" s="167"/>
    </row>
    <row r="109" spans="2:23" ht="15" customHeight="1">
      <c r="B109" s="490" t="s">
        <v>813</v>
      </c>
      <c r="C109" s="496">
        <f>+'F.G.2A_PL_Recog'!C109+'F.G.2B_PL_notRecog'!C109</f>
        <v>0</v>
      </c>
      <c r="D109" s="496">
        <f>C109-E109</f>
        <v>0</v>
      </c>
      <c r="E109" s="496">
        <f>+'F.G.2A_PL_Recog'!E109+'F.G.2B_PL_notRecog'!E109</f>
        <v>0</v>
      </c>
      <c r="F109" s="167"/>
      <c r="G109" s="100"/>
      <c r="H109" s="167"/>
      <c r="I109" s="167"/>
      <c r="J109" s="167"/>
      <c r="K109" s="167"/>
      <c r="L109" s="167"/>
      <c r="M109" s="167"/>
      <c r="N109" s="167"/>
      <c r="O109" s="167"/>
      <c r="P109" s="167"/>
      <c r="Q109" s="167"/>
      <c r="R109" s="167"/>
      <c r="S109" s="167"/>
      <c r="T109" s="167"/>
      <c r="U109" s="167"/>
      <c r="V109" s="167"/>
      <c r="W109" s="167"/>
    </row>
    <row r="110" spans="2:23" ht="15" customHeight="1">
      <c r="B110" s="487" t="s">
        <v>912</v>
      </c>
      <c r="C110" s="495">
        <f>SUM(C111:C113,C117:C120)</f>
        <v>0</v>
      </c>
      <c r="D110" s="495">
        <f>SUM(D111:D113,D117:D120)</f>
        <v>0</v>
      </c>
      <c r="E110" s="495">
        <f>SUM(E111:E113,E117:E120)</f>
        <v>0</v>
      </c>
      <c r="G110" s="100"/>
    </row>
    <row r="111" spans="2:23" ht="15" customHeight="1">
      <c r="B111" s="464" t="s">
        <v>770</v>
      </c>
      <c r="C111" s="495">
        <f>+'F.G.2A_PL_Recog'!C111+'F.G.2B_PL_notRecog'!C111</f>
        <v>0</v>
      </c>
      <c r="D111" s="495">
        <f>C111-E111</f>
        <v>0</v>
      </c>
      <c r="E111" s="495">
        <f>+'F.G.2A_PL_Recog'!E111+'F.G.2B_PL_notRecog'!E111</f>
        <v>0</v>
      </c>
      <c r="G111" s="100"/>
    </row>
    <row r="112" spans="2:23" ht="15" customHeight="1">
      <c r="B112" s="464" t="s">
        <v>773</v>
      </c>
      <c r="C112" s="495">
        <f>+'F.G.2A_PL_Recog'!C112+'F.G.2B_PL_notRecog'!C112</f>
        <v>0</v>
      </c>
      <c r="D112" s="495">
        <f>C112-E112</f>
        <v>0</v>
      </c>
      <c r="E112" s="495">
        <f>+'F.G.2A_PL_Recog'!E112+'F.G.2B_PL_notRecog'!E112</f>
        <v>0</v>
      </c>
      <c r="G112" s="100"/>
    </row>
    <row r="113" spans="2:23" ht="15" customHeight="1">
      <c r="B113" s="464" t="s">
        <v>840</v>
      </c>
      <c r="C113" s="495">
        <f>SUM(C114:C116)</f>
        <v>0</v>
      </c>
      <c r="D113" s="495">
        <f>SUM(D114:D116)</f>
        <v>0</v>
      </c>
      <c r="E113" s="495">
        <f>SUM(E114:E116)</f>
        <v>0</v>
      </c>
      <c r="G113" s="100"/>
    </row>
    <row r="114" spans="2:23" ht="15" customHeight="1">
      <c r="B114" s="493" t="s">
        <v>776</v>
      </c>
      <c r="C114" s="496">
        <f>+'F.G.2A_PL_Recog'!C114+'F.G.2B_PL_notRecog'!C114</f>
        <v>0</v>
      </c>
      <c r="D114" s="496">
        <f t="shared" ref="D114:D119" si="7">C114-E114</f>
        <v>0</v>
      </c>
      <c r="E114" s="496">
        <f>+'F.G.2A_PL_Recog'!E114+'F.G.2B_PL_notRecog'!E114</f>
        <v>0</v>
      </c>
      <c r="G114" s="100"/>
    </row>
    <row r="115" spans="2:23" ht="15" customHeight="1">
      <c r="B115" s="493" t="s">
        <v>779</v>
      </c>
      <c r="C115" s="496">
        <f>+'F.G.2A_PL_Recog'!C115+'F.G.2B_PL_notRecog'!C115</f>
        <v>0</v>
      </c>
      <c r="D115" s="496">
        <f t="shared" si="7"/>
        <v>0</v>
      </c>
      <c r="E115" s="496">
        <f>+'F.G.2A_PL_Recog'!E115+'F.G.2B_PL_notRecog'!E115</f>
        <v>0</v>
      </c>
      <c r="G115" s="100"/>
    </row>
    <row r="116" spans="2:23" ht="15" customHeight="1">
      <c r="B116" s="493" t="s">
        <v>782</v>
      </c>
      <c r="C116" s="496">
        <f>+'F.G.2A_PL_Recog'!C116+'F.G.2B_PL_notRecog'!C116</f>
        <v>0</v>
      </c>
      <c r="D116" s="496">
        <f t="shared" si="7"/>
        <v>0</v>
      </c>
      <c r="E116" s="496">
        <f>+'F.G.2A_PL_Recog'!E116+'F.G.2B_PL_notRecog'!E116</f>
        <v>0</v>
      </c>
      <c r="G116" s="100"/>
    </row>
    <row r="117" spans="2:23" ht="15" customHeight="1">
      <c r="B117" s="464" t="s">
        <v>785</v>
      </c>
      <c r="C117" s="495">
        <f>+'F.G.2A_PL_Recog'!C117+'F.G.2B_PL_notRecog'!C117</f>
        <v>0</v>
      </c>
      <c r="D117" s="495">
        <f t="shared" si="7"/>
        <v>0</v>
      </c>
      <c r="E117" s="495">
        <f>+'F.G.2A_PL_Recog'!E117+'F.G.2B_PL_notRecog'!E117</f>
        <v>0</v>
      </c>
      <c r="G117" s="100"/>
    </row>
    <row r="118" spans="2:23" ht="15" customHeight="1">
      <c r="B118" s="464" t="s">
        <v>788</v>
      </c>
      <c r="C118" s="495">
        <f>+'F.G.2A_PL_Recog'!C118+'F.G.2B_PL_notRecog'!C118</f>
        <v>0</v>
      </c>
      <c r="D118" s="495">
        <f t="shared" si="7"/>
        <v>0</v>
      </c>
      <c r="E118" s="495">
        <f>+'F.G.2A_PL_Recog'!E118+'F.G.2B_PL_notRecog'!E118</f>
        <v>0</v>
      </c>
      <c r="G118" s="100"/>
    </row>
    <row r="119" spans="2:23" ht="15" customHeight="1">
      <c r="B119" s="464" t="s">
        <v>796</v>
      </c>
      <c r="C119" s="495">
        <f>+'F.G.2A_PL_Recog'!C119+'F.G.2B_PL_notRecog'!C119</f>
        <v>0</v>
      </c>
      <c r="D119" s="495">
        <f t="shared" si="7"/>
        <v>0</v>
      </c>
      <c r="E119" s="495">
        <f>+'F.G.2A_PL_Recog'!E119+'F.G.2B_PL_notRecog'!E119</f>
        <v>0</v>
      </c>
      <c r="G119" s="100"/>
    </row>
    <row r="120" spans="2:23" ht="15" customHeight="1">
      <c r="B120" s="489" t="s">
        <v>804</v>
      </c>
      <c r="C120" s="495">
        <f>SUM(C121:C123)</f>
        <v>0</v>
      </c>
      <c r="D120" s="495">
        <f>SUM(D121:D123)</f>
        <v>0</v>
      </c>
      <c r="E120" s="495">
        <f>SUM(E121:E123)</f>
        <v>0</v>
      </c>
      <c r="F120" s="167"/>
      <c r="G120" s="100"/>
      <c r="H120" s="167"/>
      <c r="I120" s="167"/>
      <c r="J120" s="167"/>
      <c r="K120" s="167"/>
      <c r="L120" s="167"/>
      <c r="M120" s="167"/>
      <c r="N120" s="167"/>
      <c r="O120" s="167"/>
      <c r="P120" s="167"/>
      <c r="Q120" s="167"/>
      <c r="R120" s="167"/>
      <c r="S120" s="167"/>
      <c r="T120" s="167"/>
      <c r="U120" s="167"/>
      <c r="V120" s="167"/>
      <c r="W120" s="167"/>
    </row>
    <row r="121" spans="2:23" ht="15" customHeight="1">
      <c r="B121" s="490" t="s">
        <v>922</v>
      </c>
      <c r="C121" s="496">
        <f>+'F.G.2A_PL_Recog'!C121+'F.G.2B_PL_notRecog'!C121</f>
        <v>0</v>
      </c>
      <c r="D121" s="496">
        <f>C121-E121</f>
        <v>0</v>
      </c>
      <c r="E121" s="496">
        <f>+'F.G.2A_PL_Recog'!E121+'F.G.2B_PL_notRecog'!E121</f>
        <v>0</v>
      </c>
      <c r="F121" s="167"/>
      <c r="G121" s="100"/>
      <c r="H121" s="167"/>
      <c r="I121" s="167"/>
      <c r="J121" s="167"/>
      <c r="K121" s="167"/>
      <c r="L121" s="167"/>
      <c r="M121" s="167"/>
      <c r="N121" s="167"/>
      <c r="O121" s="167"/>
      <c r="P121" s="167"/>
      <c r="Q121" s="167"/>
      <c r="R121" s="167"/>
      <c r="S121" s="167"/>
      <c r="T121" s="167"/>
      <c r="U121" s="167"/>
      <c r="V121" s="167"/>
      <c r="W121" s="167"/>
    </row>
    <row r="122" spans="2:23" ht="15" customHeight="1">
      <c r="B122" s="490" t="s">
        <v>34</v>
      </c>
      <c r="C122" s="496">
        <f>+'F.G.2A_PL_Recog'!C122+'F.G.2B_PL_notRecog'!C122</f>
        <v>0</v>
      </c>
      <c r="D122" s="496">
        <f>C122-E122</f>
        <v>0</v>
      </c>
      <c r="E122" s="496">
        <f>+'F.G.2A_PL_Recog'!E122+'F.G.2B_PL_notRecog'!E122</f>
        <v>0</v>
      </c>
      <c r="F122" s="167"/>
      <c r="G122" s="100"/>
      <c r="H122" s="167"/>
      <c r="I122" s="167"/>
      <c r="J122" s="167"/>
      <c r="K122" s="167"/>
      <c r="L122" s="167"/>
      <c r="M122" s="167"/>
      <c r="N122" s="167"/>
      <c r="O122" s="167"/>
      <c r="P122" s="167"/>
      <c r="Q122" s="167"/>
      <c r="R122" s="167"/>
      <c r="S122" s="167"/>
      <c r="T122" s="167"/>
      <c r="U122" s="167"/>
      <c r="V122" s="167"/>
      <c r="W122" s="167"/>
    </row>
    <row r="123" spans="2:23" ht="15" customHeight="1">
      <c r="B123" s="490" t="s">
        <v>813</v>
      </c>
      <c r="C123" s="496">
        <f>+'F.G.2A_PL_Recog'!C123+'F.G.2B_PL_notRecog'!C123</f>
        <v>0</v>
      </c>
      <c r="D123" s="496">
        <f>C123-E123</f>
        <v>0</v>
      </c>
      <c r="E123" s="496">
        <f>+'F.G.2A_PL_Recog'!E123+'F.G.2B_PL_notRecog'!E123</f>
        <v>0</v>
      </c>
      <c r="F123" s="167"/>
      <c r="G123" s="100"/>
      <c r="H123" s="167"/>
      <c r="I123" s="167"/>
      <c r="J123" s="167"/>
      <c r="K123" s="167"/>
      <c r="L123" s="167"/>
      <c r="M123" s="167"/>
      <c r="N123" s="167"/>
      <c r="O123" s="167"/>
      <c r="P123" s="167"/>
      <c r="Q123" s="167"/>
      <c r="R123" s="167"/>
      <c r="S123" s="167"/>
      <c r="T123" s="167"/>
      <c r="U123" s="167"/>
      <c r="V123" s="167"/>
      <c r="W123" s="167"/>
    </row>
    <row r="124" spans="2:23" ht="15" customHeight="1">
      <c r="B124" s="487" t="s">
        <v>913</v>
      </c>
      <c r="C124" s="495">
        <f>SUM(C125:C131)</f>
        <v>0</v>
      </c>
      <c r="D124" s="495">
        <f>SUM(D125:D131)</f>
        <v>0</v>
      </c>
      <c r="E124" s="495">
        <f>SUM(E125:E131)</f>
        <v>0</v>
      </c>
      <c r="G124" s="100"/>
    </row>
    <row r="125" spans="2:23" ht="15" customHeight="1">
      <c r="B125" s="464" t="s">
        <v>770</v>
      </c>
      <c r="C125" s="495">
        <f>+'F.G.2A_PL_Recog'!C125+'F.G.2B_PL_notRecog'!C125</f>
        <v>0</v>
      </c>
      <c r="D125" s="495">
        <f t="shared" ref="D125:D130" si="8">C125-E125</f>
        <v>0</v>
      </c>
      <c r="E125" s="495">
        <f>+'F.G.2A_PL_Recog'!E125+'F.G.2B_PL_notRecog'!E125</f>
        <v>0</v>
      </c>
      <c r="G125" s="100"/>
    </row>
    <row r="126" spans="2:23" ht="15" customHeight="1">
      <c r="B126" s="464" t="s">
        <v>773</v>
      </c>
      <c r="C126" s="495">
        <f>+'F.G.2A_PL_Recog'!C126+'F.G.2B_PL_notRecog'!C126</f>
        <v>0</v>
      </c>
      <c r="D126" s="495">
        <f t="shared" si="8"/>
        <v>0</v>
      </c>
      <c r="E126" s="495">
        <f>+'F.G.2A_PL_Recog'!E126+'F.G.2B_PL_notRecog'!E126</f>
        <v>0</v>
      </c>
      <c r="G126" s="100"/>
    </row>
    <row r="127" spans="2:23" ht="15" customHeight="1">
      <c r="B127" s="464" t="s">
        <v>840</v>
      </c>
      <c r="C127" s="495">
        <f>+'F.G.2A_PL_Recog'!C127+'F.G.2B_PL_notRecog'!C127</f>
        <v>0</v>
      </c>
      <c r="D127" s="495">
        <f t="shared" si="8"/>
        <v>0</v>
      </c>
      <c r="E127" s="495">
        <f>+'F.G.2A_PL_Recog'!E127+'F.G.2B_PL_notRecog'!E127</f>
        <v>0</v>
      </c>
      <c r="G127" s="100"/>
    </row>
    <row r="128" spans="2:23" ht="15" customHeight="1">
      <c r="B128" s="464" t="s">
        <v>785</v>
      </c>
      <c r="C128" s="495">
        <f>+'F.G.2A_PL_Recog'!C128+'F.G.2B_PL_notRecog'!C128</f>
        <v>0</v>
      </c>
      <c r="D128" s="495">
        <f t="shared" si="8"/>
        <v>0</v>
      </c>
      <c r="E128" s="495">
        <f>+'F.G.2A_PL_Recog'!E128+'F.G.2B_PL_notRecog'!E128</f>
        <v>0</v>
      </c>
      <c r="G128" s="100"/>
    </row>
    <row r="129" spans="2:23" ht="15" customHeight="1">
      <c r="B129" s="464" t="s">
        <v>788</v>
      </c>
      <c r="C129" s="495">
        <f>+'F.G.2A_PL_Recog'!C129+'F.G.2B_PL_notRecog'!C129</f>
        <v>0</v>
      </c>
      <c r="D129" s="495">
        <f t="shared" si="8"/>
        <v>0</v>
      </c>
      <c r="E129" s="495">
        <f>+'F.G.2A_PL_Recog'!E129+'F.G.2B_PL_notRecog'!E129</f>
        <v>0</v>
      </c>
      <c r="G129" s="100"/>
    </row>
    <row r="130" spans="2:23" ht="15" customHeight="1">
      <c r="B130" s="464" t="s">
        <v>796</v>
      </c>
      <c r="C130" s="495">
        <f>+'F.G.2A_PL_Recog'!C130+'F.G.2B_PL_notRecog'!C130</f>
        <v>0</v>
      </c>
      <c r="D130" s="495">
        <f t="shared" si="8"/>
        <v>0</v>
      </c>
      <c r="E130" s="495">
        <f>+'F.G.2A_PL_Recog'!E130+'F.G.2B_PL_notRecog'!E130</f>
        <v>0</v>
      </c>
      <c r="G130" s="100"/>
    </row>
    <row r="131" spans="2:23" ht="15" customHeight="1">
      <c r="B131" s="489" t="s">
        <v>804</v>
      </c>
      <c r="C131" s="495">
        <f>SUM(C132:C134)</f>
        <v>0</v>
      </c>
      <c r="D131" s="495">
        <f>SUM(D132:D134)</f>
        <v>0</v>
      </c>
      <c r="E131" s="495">
        <f>SUM(E132:E134)</f>
        <v>0</v>
      </c>
      <c r="F131" s="167"/>
      <c r="G131" s="100"/>
      <c r="H131" s="167"/>
      <c r="I131" s="167"/>
      <c r="J131" s="167"/>
      <c r="K131" s="167"/>
      <c r="L131" s="167"/>
      <c r="M131" s="167"/>
      <c r="N131" s="167"/>
      <c r="O131" s="167"/>
      <c r="P131" s="167"/>
      <c r="Q131" s="167"/>
      <c r="R131" s="167"/>
      <c r="S131" s="167"/>
      <c r="T131" s="167"/>
      <c r="U131" s="167"/>
      <c r="V131" s="167"/>
      <c r="W131" s="167"/>
    </row>
    <row r="132" spans="2:23" ht="15" customHeight="1">
      <c r="B132" s="490" t="s">
        <v>922</v>
      </c>
      <c r="C132" s="496">
        <f>+'F.G.2A_PL_Recog'!C132+'F.G.2B_PL_notRecog'!C132</f>
        <v>0</v>
      </c>
      <c r="D132" s="496">
        <f>C132-E132</f>
        <v>0</v>
      </c>
      <c r="E132" s="496">
        <f>+'F.G.2A_PL_Recog'!E132+'F.G.2B_PL_notRecog'!E132</f>
        <v>0</v>
      </c>
      <c r="F132" s="167"/>
      <c r="G132" s="100"/>
      <c r="H132" s="167"/>
      <c r="I132" s="167"/>
      <c r="J132" s="167"/>
      <c r="K132" s="167"/>
      <c r="L132" s="167"/>
      <c r="M132" s="167"/>
      <c r="N132" s="167"/>
      <c r="O132" s="167"/>
      <c r="P132" s="167"/>
      <c r="Q132" s="167"/>
      <c r="R132" s="167"/>
      <c r="S132" s="167"/>
      <c r="T132" s="167"/>
      <c r="U132" s="167"/>
      <c r="V132" s="167"/>
      <c r="W132" s="167"/>
    </row>
    <row r="133" spans="2:23" ht="15" customHeight="1">
      <c r="B133" s="490" t="s">
        <v>34</v>
      </c>
      <c r="C133" s="496">
        <f>+'F.G.2A_PL_Recog'!C133+'F.G.2B_PL_notRecog'!C133</f>
        <v>0</v>
      </c>
      <c r="D133" s="496">
        <f>C133-E133</f>
        <v>0</v>
      </c>
      <c r="E133" s="496">
        <f>+'F.G.2A_PL_Recog'!E133+'F.G.2B_PL_notRecog'!E133</f>
        <v>0</v>
      </c>
      <c r="F133" s="167"/>
      <c r="G133" s="100"/>
      <c r="H133" s="167"/>
      <c r="I133" s="167"/>
      <c r="J133" s="167"/>
      <c r="K133" s="167"/>
      <c r="L133" s="167"/>
      <c r="M133" s="167"/>
      <c r="N133" s="167"/>
      <c r="O133" s="167"/>
      <c r="P133" s="167"/>
      <c r="Q133" s="167"/>
      <c r="R133" s="167"/>
      <c r="S133" s="167"/>
      <c r="T133" s="167"/>
      <c r="U133" s="167"/>
      <c r="V133" s="167"/>
      <c r="W133" s="167"/>
    </row>
    <row r="134" spans="2:23" ht="15" customHeight="1">
      <c r="B134" s="490" t="s">
        <v>813</v>
      </c>
      <c r="C134" s="496">
        <f>+'F.G.2A_PL_Recog'!C134+'F.G.2B_PL_notRecog'!C134</f>
        <v>0</v>
      </c>
      <c r="D134" s="496">
        <f>C134-E134</f>
        <v>0</v>
      </c>
      <c r="E134" s="496">
        <f>+'F.G.2A_PL_Recog'!E134+'F.G.2B_PL_notRecog'!E134</f>
        <v>0</v>
      </c>
      <c r="F134" s="167"/>
      <c r="G134" s="100"/>
      <c r="H134" s="167"/>
      <c r="I134" s="167"/>
      <c r="J134" s="167"/>
      <c r="K134" s="167"/>
      <c r="L134" s="167"/>
      <c r="M134" s="167"/>
      <c r="N134" s="167"/>
      <c r="O134" s="167"/>
      <c r="P134" s="167"/>
      <c r="Q134" s="167"/>
      <c r="R134" s="167"/>
      <c r="S134" s="167"/>
      <c r="T134" s="167"/>
      <c r="U134" s="167"/>
      <c r="V134" s="167"/>
      <c r="W134" s="167"/>
    </row>
    <row r="135" spans="2:23" ht="15" customHeight="1">
      <c r="B135" s="487" t="s">
        <v>914</v>
      </c>
      <c r="C135" s="495">
        <f>SUM(C136:C142)</f>
        <v>0</v>
      </c>
      <c r="D135" s="495">
        <f>SUM(D136:D142)</f>
        <v>0</v>
      </c>
      <c r="E135" s="495">
        <f>SUM(E136:E142)</f>
        <v>0</v>
      </c>
      <c r="G135" s="100"/>
    </row>
    <row r="136" spans="2:23" ht="15" customHeight="1">
      <c r="B136" s="464" t="s">
        <v>770</v>
      </c>
      <c r="C136" s="495">
        <f>+'F.G.2A_PL_Recog'!C136+'F.G.2B_PL_notRecog'!C136</f>
        <v>0</v>
      </c>
      <c r="D136" s="495">
        <f t="shared" ref="D136:D141" si="9">C136-E136</f>
        <v>0</v>
      </c>
      <c r="E136" s="495">
        <f>+'F.G.2A_PL_Recog'!E136+'F.G.2B_PL_notRecog'!E136</f>
        <v>0</v>
      </c>
      <c r="G136" s="100"/>
    </row>
    <row r="137" spans="2:23" ht="15" customHeight="1">
      <c r="B137" s="464" t="s">
        <v>773</v>
      </c>
      <c r="C137" s="495">
        <f>+'F.G.2A_PL_Recog'!C137+'F.G.2B_PL_notRecog'!C137</f>
        <v>0</v>
      </c>
      <c r="D137" s="495">
        <f t="shared" si="9"/>
        <v>0</v>
      </c>
      <c r="E137" s="495">
        <f>+'F.G.2A_PL_Recog'!E137+'F.G.2B_PL_notRecog'!E137</f>
        <v>0</v>
      </c>
      <c r="G137" s="100"/>
    </row>
    <row r="138" spans="2:23" ht="15" customHeight="1">
      <c r="B138" s="464" t="s">
        <v>840</v>
      </c>
      <c r="C138" s="495">
        <f>+'F.G.2A_PL_Recog'!C138+'F.G.2B_PL_notRecog'!C138</f>
        <v>0</v>
      </c>
      <c r="D138" s="495">
        <f t="shared" si="9"/>
        <v>0</v>
      </c>
      <c r="E138" s="495">
        <f>+'F.G.2A_PL_Recog'!E138+'F.G.2B_PL_notRecog'!E138</f>
        <v>0</v>
      </c>
      <c r="G138" s="100"/>
    </row>
    <row r="139" spans="2:23" ht="15" customHeight="1">
      <c r="B139" s="464" t="s">
        <v>785</v>
      </c>
      <c r="C139" s="495">
        <f>+'F.G.2A_PL_Recog'!C139+'F.G.2B_PL_notRecog'!C139</f>
        <v>0</v>
      </c>
      <c r="D139" s="495">
        <f t="shared" si="9"/>
        <v>0</v>
      </c>
      <c r="E139" s="495">
        <f>+'F.G.2A_PL_Recog'!E139+'F.G.2B_PL_notRecog'!E139</f>
        <v>0</v>
      </c>
      <c r="G139" s="100"/>
    </row>
    <row r="140" spans="2:23" ht="15" customHeight="1">
      <c r="B140" s="464" t="s">
        <v>788</v>
      </c>
      <c r="C140" s="495">
        <f>+'F.G.2A_PL_Recog'!C140+'F.G.2B_PL_notRecog'!C140</f>
        <v>0</v>
      </c>
      <c r="D140" s="495">
        <f t="shared" si="9"/>
        <v>0</v>
      </c>
      <c r="E140" s="495">
        <f>+'F.G.2A_PL_Recog'!E140+'F.G.2B_PL_notRecog'!E140</f>
        <v>0</v>
      </c>
      <c r="G140" s="100"/>
    </row>
    <row r="141" spans="2:23" ht="15" customHeight="1">
      <c r="B141" s="464" t="s">
        <v>796</v>
      </c>
      <c r="C141" s="495">
        <f>+'F.G.2A_PL_Recog'!C141+'F.G.2B_PL_notRecog'!C141</f>
        <v>0</v>
      </c>
      <c r="D141" s="495">
        <f t="shared" si="9"/>
        <v>0</v>
      </c>
      <c r="E141" s="495">
        <f>+'F.G.2A_PL_Recog'!E141+'F.G.2B_PL_notRecog'!E141</f>
        <v>0</v>
      </c>
      <c r="G141" s="100"/>
    </row>
    <row r="142" spans="2:23" ht="15" customHeight="1">
      <c r="B142" s="489" t="s">
        <v>804</v>
      </c>
      <c r="C142" s="495">
        <f>SUM(C143:C145)</f>
        <v>0</v>
      </c>
      <c r="D142" s="495">
        <f>SUM(D143:D145)</f>
        <v>0</v>
      </c>
      <c r="E142" s="495">
        <f>SUM(E143:E145)</f>
        <v>0</v>
      </c>
      <c r="F142" s="167"/>
      <c r="G142" s="100"/>
      <c r="H142" s="167"/>
      <c r="I142" s="167"/>
      <c r="J142" s="167"/>
      <c r="K142" s="167"/>
      <c r="L142" s="167"/>
      <c r="M142" s="167"/>
      <c r="N142" s="167"/>
      <c r="O142" s="167"/>
      <c r="P142" s="167"/>
      <c r="Q142" s="167"/>
      <c r="R142" s="167"/>
      <c r="S142" s="167"/>
      <c r="T142" s="167"/>
      <c r="U142" s="167"/>
      <c r="V142" s="167"/>
      <c r="W142" s="167"/>
    </row>
    <row r="143" spans="2:23" ht="15" customHeight="1">
      <c r="B143" s="490" t="s">
        <v>922</v>
      </c>
      <c r="C143" s="496">
        <f>+'F.G.2A_PL_Recog'!C143+'F.G.2B_PL_notRecog'!C143</f>
        <v>0</v>
      </c>
      <c r="D143" s="496">
        <f>C143-E143</f>
        <v>0</v>
      </c>
      <c r="E143" s="496">
        <f>+'F.G.2A_PL_Recog'!E143+'F.G.2B_PL_notRecog'!E143</f>
        <v>0</v>
      </c>
      <c r="F143" s="167"/>
      <c r="G143" s="100"/>
      <c r="H143" s="167"/>
      <c r="I143" s="167"/>
      <c r="J143" s="167"/>
      <c r="K143" s="167"/>
      <c r="L143" s="167"/>
      <c r="M143" s="167"/>
      <c r="N143" s="167"/>
      <c r="O143" s="167"/>
      <c r="P143" s="167"/>
      <c r="Q143" s="167"/>
      <c r="R143" s="167"/>
      <c r="S143" s="167"/>
      <c r="T143" s="167"/>
      <c r="U143" s="167"/>
      <c r="V143" s="167"/>
      <c r="W143" s="167"/>
    </row>
    <row r="144" spans="2:23" ht="15" customHeight="1">
      <c r="B144" s="490" t="s">
        <v>34</v>
      </c>
      <c r="C144" s="496">
        <f>+'F.G.2A_PL_Recog'!C144+'F.G.2B_PL_notRecog'!C144</f>
        <v>0</v>
      </c>
      <c r="D144" s="496">
        <f>C144-E144</f>
        <v>0</v>
      </c>
      <c r="E144" s="496">
        <f>+'F.G.2A_PL_Recog'!E144+'F.G.2B_PL_notRecog'!E144</f>
        <v>0</v>
      </c>
      <c r="F144" s="167"/>
      <c r="G144" s="100"/>
      <c r="H144" s="167"/>
      <c r="I144" s="167"/>
      <c r="J144" s="167"/>
      <c r="K144" s="167"/>
      <c r="L144" s="167"/>
      <c r="M144" s="167"/>
      <c r="N144" s="167"/>
      <c r="O144" s="167"/>
      <c r="P144" s="167"/>
      <c r="Q144" s="167"/>
      <c r="R144" s="167"/>
      <c r="S144" s="167"/>
      <c r="T144" s="167"/>
      <c r="U144" s="167"/>
      <c r="V144" s="167"/>
      <c r="W144" s="167"/>
    </row>
    <row r="145" spans="1:23" ht="15" customHeight="1">
      <c r="B145" s="490" t="s">
        <v>813</v>
      </c>
      <c r="C145" s="496">
        <f>+'F.G.2A_PL_Recog'!C145+'F.G.2B_PL_notRecog'!C145</f>
        <v>0</v>
      </c>
      <c r="D145" s="496">
        <f>C145-E145</f>
        <v>0</v>
      </c>
      <c r="E145" s="496">
        <f>+'F.G.2A_PL_Recog'!E145+'F.G.2B_PL_notRecog'!E145</f>
        <v>0</v>
      </c>
      <c r="F145" s="167"/>
      <c r="G145" s="100"/>
      <c r="H145" s="167"/>
      <c r="I145" s="167"/>
      <c r="J145" s="167"/>
      <c r="K145" s="167"/>
      <c r="L145" s="167"/>
      <c r="M145" s="167"/>
      <c r="N145" s="167"/>
      <c r="O145" s="167"/>
      <c r="P145" s="167"/>
      <c r="Q145" s="167"/>
      <c r="R145" s="167"/>
      <c r="S145" s="167"/>
      <c r="T145" s="167"/>
      <c r="U145" s="167"/>
      <c r="V145" s="167"/>
      <c r="W145" s="167"/>
    </row>
    <row r="146" spans="1:23" ht="15" customHeight="1">
      <c r="B146" s="487" t="s">
        <v>460</v>
      </c>
      <c r="C146" s="495">
        <f>SUM(C10,C45)</f>
        <v>0</v>
      </c>
      <c r="D146" s="495">
        <f>SUM(D10,D45)</f>
        <v>0</v>
      </c>
      <c r="E146" s="495">
        <f>SUM(E10,E45)</f>
        <v>0</v>
      </c>
    </row>
    <row r="148" spans="1:23">
      <c r="A148" s="472"/>
      <c r="B148" s="472"/>
      <c r="C148" s="472"/>
      <c r="D148" s="472"/>
      <c r="E148" s="472"/>
    </row>
    <row r="149" spans="1:23">
      <c r="A149" s="470"/>
      <c r="B149" s="471"/>
      <c r="C149" s="472"/>
      <c r="D149" s="472"/>
      <c r="E149" s="472"/>
    </row>
    <row r="150" spans="1:23">
      <c r="A150" s="470"/>
      <c r="B150" s="471"/>
      <c r="C150" s="472"/>
      <c r="D150" s="472"/>
      <c r="E150" s="472"/>
    </row>
    <row r="151" spans="1:23">
      <c r="A151" s="470"/>
      <c r="B151" s="471"/>
      <c r="C151" s="472"/>
      <c r="D151" s="472"/>
      <c r="E151" s="472"/>
    </row>
    <row r="152" spans="1:23">
      <c r="A152" s="497"/>
      <c r="B152" s="498"/>
    </row>
  </sheetData>
  <sheetProtection insertHyperlinks="0"/>
  <mergeCells count="6">
    <mergeCell ref="G8:G9"/>
    <mergeCell ref="C2:D2"/>
    <mergeCell ref="C3:D3"/>
    <mergeCell ref="C4:D4"/>
    <mergeCell ref="B8:B9"/>
    <mergeCell ref="C8:E8"/>
  </mergeCells>
  <pageMargins left="0.7" right="0.7" top="0.75" bottom="0.75" header="0.3" footer="0.3"/>
  <pageSetup paperSize="8" scale="46" orientation="portrait" r:id="rId1"/>
  <rowBreaks count="1" manualBreakCount="1">
    <brk id="84" max="7"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BD00D-E3C0-41F3-8B7D-9F7FCC01C73E}">
  <sheetPr codeName="Sheet30">
    <pageSetUpPr autoPageBreaks="0" fitToPage="1"/>
  </sheetPr>
  <dimension ref="A1:S155"/>
  <sheetViews>
    <sheetView showGridLines="0" topLeftCell="B1" zoomScale="80" zoomScaleNormal="80" workbookViewId="0"/>
  </sheetViews>
  <sheetFormatPr defaultColWidth="9.42578125" defaultRowHeight="12.75"/>
  <cols>
    <col min="1" max="1" width="2.42578125" style="155" hidden="1" customWidth="1"/>
    <col min="2" max="2" width="39.42578125" style="155" customWidth="1"/>
    <col min="3" max="5" width="16.42578125" style="155" customWidth="1"/>
    <col min="6" max="6" width="3.42578125" style="155" customWidth="1"/>
    <col min="7" max="10" width="16.42578125" style="155" customWidth="1"/>
    <col min="11" max="11" width="15" style="155" customWidth="1"/>
    <col min="12" max="12" width="16.42578125" style="155" customWidth="1"/>
    <col min="13" max="13" width="3.42578125" style="155" customWidth="1"/>
    <col min="14" max="15" width="16.42578125" style="155" customWidth="1"/>
    <col min="16" max="16" width="19.42578125" style="155" customWidth="1"/>
    <col min="17" max="19" width="16.42578125" style="155" customWidth="1"/>
    <col min="20" max="16384" width="9.42578125" style="155"/>
  </cols>
  <sheetData>
    <row r="1" spans="2:19" ht="15" customHeight="1">
      <c r="B1" s="28" t="s">
        <v>924</v>
      </c>
      <c r="C1" s="28"/>
      <c r="D1" s="28"/>
      <c r="E1" s="28"/>
      <c r="F1" s="28"/>
      <c r="G1" s="28"/>
      <c r="H1" s="499"/>
      <c r="I1" s="499"/>
      <c r="J1" s="499"/>
      <c r="K1" s="499"/>
      <c r="L1" s="499"/>
      <c r="M1" s="499"/>
      <c r="N1" s="499"/>
      <c r="O1" s="499"/>
      <c r="P1" s="499"/>
      <c r="Q1" s="499"/>
      <c r="R1" s="499"/>
      <c r="S1" s="499"/>
    </row>
    <row r="2" spans="2:19" ht="15" customHeight="1">
      <c r="B2" s="424" t="s">
        <v>108</v>
      </c>
      <c r="C2" s="734" t="str">
        <f>'Cover Page'!F15</f>
        <v>&lt;&lt;Enter by Insurer&gt;&gt;</v>
      </c>
      <c r="D2" s="735"/>
      <c r="E2" s="57"/>
      <c r="F2" s="57"/>
      <c r="G2" s="57"/>
      <c r="H2" s="57"/>
      <c r="I2" s="57"/>
      <c r="J2" s="57"/>
    </row>
    <row r="3" spans="2:19" ht="15" customHeight="1">
      <c r="B3" s="424" t="s">
        <v>109</v>
      </c>
      <c r="C3" s="736" t="str">
        <f>TEXT(IF('Cover Page'!P13="","",'Cover Page'!P13), "dd mmm yyyy")</f>
        <v/>
      </c>
      <c r="D3" s="737"/>
      <c r="E3" s="57"/>
      <c r="F3" s="57"/>
      <c r="G3" s="57"/>
      <c r="H3" s="57"/>
      <c r="I3" s="57"/>
      <c r="J3" s="57"/>
    </row>
    <row r="4" spans="2:19" ht="15" customHeight="1">
      <c r="B4" s="424" t="s">
        <v>110</v>
      </c>
      <c r="C4" s="738"/>
      <c r="D4" s="739"/>
      <c r="E4" s="57"/>
      <c r="F4" s="57"/>
      <c r="G4" s="57"/>
      <c r="H4" s="57"/>
      <c r="I4" s="57"/>
      <c r="J4" s="57"/>
    </row>
    <row r="5" spans="2:19" ht="15" customHeight="1"/>
    <row r="6" spans="2:19">
      <c r="B6" s="155" t="s">
        <v>111</v>
      </c>
    </row>
    <row r="7" spans="2:19" ht="22.5" customHeight="1">
      <c r="B7" s="256" t="s">
        <v>115</v>
      </c>
      <c r="C7" s="256" t="s">
        <v>116</v>
      </c>
      <c r="D7" s="256" t="s">
        <v>117</v>
      </c>
      <c r="E7" s="256" t="s">
        <v>118</v>
      </c>
      <c r="F7" s="457"/>
      <c r="G7" s="256" t="s">
        <v>119</v>
      </c>
      <c r="H7" s="256" t="s">
        <v>120</v>
      </c>
      <c r="I7" s="256" t="s">
        <v>121</v>
      </c>
      <c r="J7" s="256" t="s">
        <v>122</v>
      </c>
      <c r="K7" s="256" t="s">
        <v>741</v>
      </c>
      <c r="L7" s="256" t="s">
        <v>124</v>
      </c>
      <c r="M7" s="457"/>
      <c r="N7" s="256" t="s">
        <v>125</v>
      </c>
      <c r="O7" s="256" t="s">
        <v>126</v>
      </c>
      <c r="P7" s="256" t="s">
        <v>127</v>
      </c>
      <c r="Q7" s="256" t="s">
        <v>128</v>
      </c>
      <c r="R7" s="256" t="s">
        <v>129</v>
      </c>
      <c r="S7" s="256" t="s">
        <v>130</v>
      </c>
    </row>
    <row r="8" spans="2:19" ht="24.75" customHeight="1">
      <c r="B8" s="730" t="s">
        <v>764</v>
      </c>
      <c r="C8" s="703" t="s">
        <v>742</v>
      </c>
      <c r="D8" s="704"/>
      <c r="E8" s="704"/>
      <c r="F8" s="486"/>
      <c r="G8" s="703" t="s">
        <v>743</v>
      </c>
      <c r="H8" s="703" t="s">
        <v>744</v>
      </c>
      <c r="I8" s="703" t="s">
        <v>745</v>
      </c>
      <c r="J8" s="704"/>
      <c r="K8" s="704"/>
      <c r="L8" s="704"/>
      <c r="M8" s="486"/>
      <c r="N8" s="703" t="s">
        <v>746</v>
      </c>
      <c r="O8" s="703" t="s">
        <v>747</v>
      </c>
      <c r="P8" s="703" t="s">
        <v>748</v>
      </c>
      <c r="Q8" s="704"/>
      <c r="R8" s="704"/>
      <c r="S8" s="704"/>
    </row>
    <row r="9" spans="2:19" ht="100.15" customHeight="1">
      <c r="B9" s="731"/>
      <c r="C9" s="412" t="s">
        <v>736</v>
      </c>
      <c r="D9" s="412" t="s">
        <v>737</v>
      </c>
      <c r="E9" s="412" t="s">
        <v>738</v>
      </c>
      <c r="F9" s="486"/>
      <c r="G9" s="704"/>
      <c r="H9" s="704"/>
      <c r="I9" s="412" t="s">
        <v>749</v>
      </c>
      <c r="J9" s="412" t="s">
        <v>750</v>
      </c>
      <c r="K9" s="412" t="s">
        <v>751</v>
      </c>
      <c r="L9" s="412" t="s">
        <v>752</v>
      </c>
      <c r="M9" s="486"/>
      <c r="N9" s="704"/>
      <c r="O9" s="704"/>
      <c r="P9" s="412" t="s">
        <v>749</v>
      </c>
      <c r="Q9" s="412" t="s">
        <v>750</v>
      </c>
      <c r="R9" s="412" t="s">
        <v>751</v>
      </c>
      <c r="S9" s="412" t="s">
        <v>752</v>
      </c>
    </row>
    <row r="10" spans="2:19" ht="15" customHeight="1">
      <c r="B10" s="482" t="s">
        <v>767</v>
      </c>
      <c r="C10" s="500">
        <f>SUM(C11,C28)</f>
        <v>0</v>
      </c>
      <c r="D10" s="500">
        <f>SUM(D11,D28)</f>
        <v>0</v>
      </c>
      <c r="E10" s="500">
        <f>SUM(E11,E28)</f>
        <v>0</v>
      </c>
      <c r="F10" s="483"/>
      <c r="G10" s="172">
        <f t="shared" ref="G10:L10" si="0">SUM(G11,G28)</f>
        <v>0</v>
      </c>
      <c r="H10" s="172">
        <f t="shared" si="0"/>
        <v>0</v>
      </c>
      <c r="I10" s="172">
        <f t="shared" si="0"/>
        <v>0</v>
      </c>
      <c r="J10" s="172">
        <f t="shared" si="0"/>
        <v>0</v>
      </c>
      <c r="K10" s="172">
        <f t="shared" si="0"/>
        <v>0</v>
      </c>
      <c r="L10" s="172">
        <f t="shared" si="0"/>
        <v>0</v>
      </c>
      <c r="M10" s="483"/>
      <c r="N10" s="172">
        <f t="shared" ref="N10:S10" si="1">SUM(N11,N28)</f>
        <v>0</v>
      </c>
      <c r="O10" s="172">
        <f t="shared" si="1"/>
        <v>0</v>
      </c>
      <c r="P10" s="172">
        <f t="shared" si="1"/>
        <v>0</v>
      </c>
      <c r="Q10" s="172">
        <f t="shared" si="1"/>
        <v>0</v>
      </c>
      <c r="R10" s="172">
        <f t="shared" si="1"/>
        <v>0</v>
      </c>
      <c r="S10" s="172">
        <f t="shared" si="1"/>
        <v>0</v>
      </c>
    </row>
    <row r="11" spans="2:19" ht="15" customHeight="1">
      <c r="B11" s="487" t="s">
        <v>769</v>
      </c>
      <c r="C11" s="500">
        <f>+SUM(C12:C18,C21,C24)</f>
        <v>0</v>
      </c>
      <c r="D11" s="500">
        <f>+SUM(D12:D18,D21,D24)</f>
        <v>0</v>
      </c>
      <c r="E11" s="500">
        <f>+SUM(E12:E18,E21,E24)</f>
        <v>0</v>
      </c>
      <c r="F11" s="483"/>
      <c r="G11" s="172">
        <f t="shared" ref="G11:L11" si="2">+SUM(G12:G18,G21,G24)</f>
        <v>0</v>
      </c>
      <c r="H11" s="172">
        <f t="shared" si="2"/>
        <v>0</v>
      </c>
      <c r="I11" s="172">
        <f t="shared" si="2"/>
        <v>0</v>
      </c>
      <c r="J11" s="172">
        <f t="shared" si="2"/>
        <v>0</v>
      </c>
      <c r="K11" s="172">
        <f t="shared" si="2"/>
        <v>0</v>
      </c>
      <c r="L11" s="172">
        <f t="shared" si="2"/>
        <v>0</v>
      </c>
      <c r="M11" s="483"/>
      <c r="N11" s="172">
        <f t="shared" ref="N11:S11" si="3">+SUM(N12:N18,N21,N24)</f>
        <v>0</v>
      </c>
      <c r="O11" s="172">
        <f t="shared" si="3"/>
        <v>0</v>
      </c>
      <c r="P11" s="172">
        <f t="shared" si="3"/>
        <v>0</v>
      </c>
      <c r="Q11" s="172">
        <f t="shared" si="3"/>
        <v>0</v>
      </c>
      <c r="R11" s="172">
        <f t="shared" si="3"/>
        <v>0</v>
      </c>
      <c r="S11" s="172">
        <f t="shared" si="3"/>
        <v>0</v>
      </c>
    </row>
    <row r="12" spans="2:19" ht="15" customHeight="1">
      <c r="B12" s="464" t="s">
        <v>770</v>
      </c>
      <c r="C12" s="500">
        <f t="shared" ref="C12:C17" si="4">SUM(I12:L12)</f>
        <v>0</v>
      </c>
      <c r="D12" s="500">
        <f t="shared" ref="D12:D17" si="5">C12-E12</f>
        <v>0</v>
      </c>
      <c r="E12" s="500">
        <f t="shared" ref="E12:E17" si="6">SUM(P12:S12)</f>
        <v>0</v>
      </c>
      <c r="F12" s="483"/>
      <c r="G12" s="176"/>
      <c r="H12" s="176"/>
      <c r="I12" s="176"/>
      <c r="J12" s="176"/>
      <c r="K12" s="172">
        <f t="shared" ref="K12:K17" si="7">R12</f>
        <v>0</v>
      </c>
      <c r="L12" s="176"/>
      <c r="M12" s="483"/>
      <c r="N12" s="176"/>
      <c r="O12" s="176"/>
      <c r="P12" s="176"/>
      <c r="Q12" s="176"/>
      <c r="R12" s="176"/>
      <c r="S12" s="176"/>
    </row>
    <row r="13" spans="2:19" ht="15" customHeight="1">
      <c r="B13" s="464" t="s">
        <v>773</v>
      </c>
      <c r="C13" s="500">
        <f t="shared" si="4"/>
        <v>0</v>
      </c>
      <c r="D13" s="500">
        <f t="shared" si="5"/>
        <v>0</v>
      </c>
      <c r="E13" s="500">
        <f t="shared" si="6"/>
        <v>0</v>
      </c>
      <c r="F13" s="483"/>
      <c r="G13" s="176"/>
      <c r="H13" s="176"/>
      <c r="I13" s="176"/>
      <c r="J13" s="176"/>
      <c r="K13" s="172">
        <f t="shared" si="7"/>
        <v>0</v>
      </c>
      <c r="L13" s="176"/>
      <c r="M13" s="483"/>
      <c r="N13" s="176"/>
      <c r="O13" s="176"/>
      <c r="P13" s="176"/>
      <c r="Q13" s="176"/>
      <c r="R13" s="176"/>
      <c r="S13" s="176"/>
    </row>
    <row r="14" spans="2:19" ht="15" customHeight="1">
      <c r="B14" s="464" t="s">
        <v>776</v>
      </c>
      <c r="C14" s="500">
        <f t="shared" si="4"/>
        <v>0</v>
      </c>
      <c r="D14" s="500">
        <f t="shared" si="5"/>
        <v>0</v>
      </c>
      <c r="E14" s="500">
        <f t="shared" si="6"/>
        <v>0</v>
      </c>
      <c r="F14" s="483"/>
      <c r="G14" s="176"/>
      <c r="H14" s="176"/>
      <c r="I14" s="176"/>
      <c r="J14" s="176"/>
      <c r="K14" s="172">
        <f t="shared" si="7"/>
        <v>0</v>
      </c>
      <c r="L14" s="176"/>
      <c r="M14" s="483"/>
      <c r="N14" s="176"/>
      <c r="O14" s="176"/>
      <c r="P14" s="176"/>
      <c r="Q14" s="176"/>
      <c r="R14" s="176"/>
      <c r="S14" s="176"/>
    </row>
    <row r="15" spans="2:19" ht="15" customHeight="1">
      <c r="B15" s="464" t="s">
        <v>779</v>
      </c>
      <c r="C15" s="500">
        <f t="shared" si="4"/>
        <v>0</v>
      </c>
      <c r="D15" s="500">
        <f t="shared" si="5"/>
        <v>0</v>
      </c>
      <c r="E15" s="500">
        <f t="shared" si="6"/>
        <v>0</v>
      </c>
      <c r="F15" s="483"/>
      <c r="G15" s="176"/>
      <c r="H15" s="176"/>
      <c r="I15" s="176"/>
      <c r="J15" s="176"/>
      <c r="K15" s="172">
        <f t="shared" si="7"/>
        <v>0</v>
      </c>
      <c r="L15" s="176"/>
      <c r="M15" s="483"/>
      <c r="N15" s="176"/>
      <c r="O15" s="176"/>
      <c r="P15" s="176"/>
      <c r="Q15" s="176"/>
      <c r="R15" s="176"/>
      <c r="S15" s="176"/>
    </row>
    <row r="16" spans="2:19" ht="15" customHeight="1">
      <c r="B16" s="464" t="s">
        <v>782</v>
      </c>
      <c r="C16" s="500">
        <f t="shared" si="4"/>
        <v>0</v>
      </c>
      <c r="D16" s="500">
        <f t="shared" si="5"/>
        <v>0</v>
      </c>
      <c r="E16" s="500">
        <f t="shared" si="6"/>
        <v>0</v>
      </c>
      <c r="F16" s="483"/>
      <c r="G16" s="176"/>
      <c r="H16" s="176"/>
      <c r="I16" s="176"/>
      <c r="J16" s="176"/>
      <c r="K16" s="172">
        <f t="shared" si="7"/>
        <v>0</v>
      </c>
      <c r="L16" s="176"/>
      <c r="M16" s="483"/>
      <c r="N16" s="176"/>
      <c r="O16" s="176"/>
      <c r="P16" s="176"/>
      <c r="Q16" s="176"/>
      <c r="R16" s="176"/>
      <c r="S16" s="176"/>
    </row>
    <row r="17" spans="2:19" ht="15" customHeight="1">
      <c r="B17" s="464" t="s">
        <v>785</v>
      </c>
      <c r="C17" s="500">
        <f t="shared" si="4"/>
        <v>0</v>
      </c>
      <c r="D17" s="500">
        <f t="shared" si="5"/>
        <v>0</v>
      </c>
      <c r="E17" s="500">
        <f t="shared" si="6"/>
        <v>0</v>
      </c>
      <c r="F17" s="483"/>
      <c r="G17" s="176"/>
      <c r="H17" s="176"/>
      <c r="I17" s="176"/>
      <c r="J17" s="176"/>
      <c r="K17" s="172">
        <f t="shared" si="7"/>
        <v>0</v>
      </c>
      <c r="L17" s="176"/>
      <c r="M17" s="483"/>
      <c r="N17" s="176"/>
      <c r="O17" s="176"/>
      <c r="P17" s="176"/>
      <c r="Q17" s="176"/>
      <c r="R17" s="176"/>
      <c r="S17" s="176"/>
    </row>
    <row r="18" spans="2:19" ht="15" customHeight="1">
      <c r="B18" s="489" t="s">
        <v>788</v>
      </c>
      <c r="C18" s="500">
        <f>+C19+C20</f>
        <v>0</v>
      </c>
      <c r="D18" s="500">
        <f>+D19+D20</f>
        <v>0</v>
      </c>
      <c r="E18" s="500">
        <f>+E19+E20</f>
        <v>0</v>
      </c>
      <c r="F18" s="483"/>
      <c r="G18" s="172">
        <f t="shared" ref="G18:L18" si="8">+G19+G20</f>
        <v>0</v>
      </c>
      <c r="H18" s="172">
        <f t="shared" si="8"/>
        <v>0</v>
      </c>
      <c r="I18" s="172">
        <f t="shared" si="8"/>
        <v>0</v>
      </c>
      <c r="J18" s="172">
        <f t="shared" si="8"/>
        <v>0</v>
      </c>
      <c r="K18" s="172">
        <f t="shared" si="8"/>
        <v>0</v>
      </c>
      <c r="L18" s="172">
        <f t="shared" si="8"/>
        <v>0</v>
      </c>
      <c r="M18" s="483"/>
      <c r="N18" s="172">
        <f t="shared" ref="N18:S18" si="9">+N19+N20</f>
        <v>0</v>
      </c>
      <c r="O18" s="172">
        <f t="shared" si="9"/>
        <v>0</v>
      </c>
      <c r="P18" s="172">
        <f t="shared" si="9"/>
        <v>0</v>
      </c>
      <c r="Q18" s="172">
        <f t="shared" si="9"/>
        <v>0</v>
      </c>
      <c r="R18" s="172">
        <f t="shared" si="9"/>
        <v>0</v>
      </c>
      <c r="S18" s="172">
        <f t="shared" si="9"/>
        <v>0</v>
      </c>
    </row>
    <row r="19" spans="2:19" ht="15" customHeight="1">
      <c r="B19" s="490" t="s">
        <v>790</v>
      </c>
      <c r="C19" s="501">
        <f>SUM(I19:L19)</f>
        <v>0</v>
      </c>
      <c r="D19" s="501">
        <f>C19-E19</f>
        <v>0</v>
      </c>
      <c r="E19" s="501">
        <f>SUM(P19:S19)</f>
        <v>0</v>
      </c>
      <c r="F19" s="483"/>
      <c r="G19" s="176"/>
      <c r="H19" s="176"/>
      <c r="I19" s="176"/>
      <c r="J19" s="176"/>
      <c r="K19" s="172">
        <f>R19</f>
        <v>0</v>
      </c>
      <c r="L19" s="176"/>
      <c r="M19" s="483"/>
      <c r="N19" s="176"/>
      <c r="O19" s="176"/>
      <c r="P19" s="176"/>
      <c r="Q19" s="176"/>
      <c r="R19" s="176"/>
      <c r="S19" s="176"/>
    </row>
    <row r="20" spans="2:19" ht="15" customHeight="1">
      <c r="B20" s="490" t="s">
        <v>793</v>
      </c>
      <c r="C20" s="501">
        <f>SUM(I20:L20)</f>
        <v>0</v>
      </c>
      <c r="D20" s="501">
        <f>C20-E20</f>
        <v>0</v>
      </c>
      <c r="E20" s="501">
        <f>SUM(P20:S20)</f>
        <v>0</v>
      </c>
      <c r="F20" s="483"/>
      <c r="G20" s="176"/>
      <c r="H20" s="176"/>
      <c r="I20" s="176"/>
      <c r="J20" s="176"/>
      <c r="K20" s="172">
        <f>R20</f>
        <v>0</v>
      </c>
      <c r="L20" s="176"/>
      <c r="M20" s="483"/>
      <c r="N20" s="176"/>
      <c r="O20" s="176"/>
      <c r="P20" s="176"/>
      <c r="Q20" s="176"/>
      <c r="R20" s="176"/>
      <c r="S20" s="176"/>
    </row>
    <row r="21" spans="2:19" ht="15" customHeight="1">
      <c r="B21" s="489" t="s">
        <v>796</v>
      </c>
      <c r="C21" s="500">
        <f>+C22+C23</f>
        <v>0</v>
      </c>
      <c r="D21" s="500">
        <f>+D22+D23</f>
        <v>0</v>
      </c>
      <c r="E21" s="500">
        <f>+E22+E23</f>
        <v>0</v>
      </c>
      <c r="F21" s="483"/>
      <c r="G21" s="172">
        <f t="shared" ref="G21:L21" si="10">+G22+G23</f>
        <v>0</v>
      </c>
      <c r="H21" s="172">
        <f t="shared" si="10"/>
        <v>0</v>
      </c>
      <c r="I21" s="172">
        <f t="shared" si="10"/>
        <v>0</v>
      </c>
      <c r="J21" s="172">
        <f t="shared" si="10"/>
        <v>0</v>
      </c>
      <c r="K21" s="172">
        <f t="shared" si="10"/>
        <v>0</v>
      </c>
      <c r="L21" s="172">
        <f t="shared" si="10"/>
        <v>0</v>
      </c>
      <c r="M21" s="483"/>
      <c r="N21" s="172">
        <f t="shared" ref="N21:S21" si="11">+N22+N23</f>
        <v>0</v>
      </c>
      <c r="O21" s="172">
        <f t="shared" si="11"/>
        <v>0</v>
      </c>
      <c r="P21" s="172">
        <f t="shared" si="11"/>
        <v>0</v>
      </c>
      <c r="Q21" s="172">
        <f t="shared" si="11"/>
        <v>0</v>
      </c>
      <c r="R21" s="172">
        <f t="shared" si="11"/>
        <v>0</v>
      </c>
      <c r="S21" s="172">
        <f t="shared" si="11"/>
        <v>0</v>
      </c>
    </row>
    <row r="22" spans="2:19" ht="15" customHeight="1">
      <c r="B22" s="490" t="s">
        <v>798</v>
      </c>
      <c r="C22" s="501">
        <f>SUM(I22:L22)</f>
        <v>0</v>
      </c>
      <c r="D22" s="501">
        <f>C22-E22</f>
        <v>0</v>
      </c>
      <c r="E22" s="501">
        <f>SUM(P22:S22)</f>
        <v>0</v>
      </c>
      <c r="F22" s="483"/>
      <c r="G22" s="176"/>
      <c r="H22" s="176"/>
      <c r="I22" s="176"/>
      <c r="J22" s="176"/>
      <c r="K22" s="172">
        <f>R22</f>
        <v>0</v>
      </c>
      <c r="L22" s="176"/>
      <c r="M22" s="483"/>
      <c r="N22" s="176"/>
      <c r="O22" s="176"/>
      <c r="P22" s="176"/>
      <c r="Q22" s="176"/>
      <c r="R22" s="176"/>
      <c r="S22" s="176"/>
    </row>
    <row r="23" spans="2:19" ht="15" customHeight="1">
      <c r="B23" s="490" t="s">
        <v>801</v>
      </c>
      <c r="C23" s="501">
        <f>SUM(I23:L23)</f>
        <v>0</v>
      </c>
      <c r="D23" s="501">
        <f>C23-E23</f>
        <v>0</v>
      </c>
      <c r="E23" s="501">
        <f>SUM(P23:S23)</f>
        <v>0</v>
      </c>
      <c r="F23" s="483"/>
      <c r="G23" s="176"/>
      <c r="H23" s="176"/>
      <c r="I23" s="176"/>
      <c r="J23" s="176"/>
      <c r="K23" s="172">
        <f>R23</f>
        <v>0</v>
      </c>
      <c r="L23" s="176"/>
      <c r="M23" s="483"/>
      <c r="N23" s="176"/>
      <c r="O23" s="176"/>
      <c r="P23" s="176"/>
      <c r="Q23" s="176"/>
      <c r="R23" s="176"/>
      <c r="S23" s="176"/>
    </row>
    <row r="24" spans="2:19" s="167" customFormat="1" ht="15" customHeight="1">
      <c r="B24" s="489" t="s">
        <v>804</v>
      </c>
      <c r="C24" s="500">
        <f>+C25+C26+C27</f>
        <v>0</v>
      </c>
      <c r="D24" s="500">
        <f>+D25+D26+D27</f>
        <v>0</v>
      </c>
      <c r="E24" s="500">
        <f>+E25+E26+E27</f>
        <v>0</v>
      </c>
      <c r="F24" s="491"/>
      <c r="G24" s="172">
        <f t="shared" ref="G24:L24" si="12">+G25+G26+G27</f>
        <v>0</v>
      </c>
      <c r="H24" s="172">
        <f t="shared" si="12"/>
        <v>0</v>
      </c>
      <c r="I24" s="172">
        <f t="shared" si="12"/>
        <v>0</v>
      </c>
      <c r="J24" s="172">
        <f t="shared" si="12"/>
        <v>0</v>
      </c>
      <c r="K24" s="172">
        <f t="shared" si="12"/>
        <v>0</v>
      </c>
      <c r="L24" s="172">
        <f t="shared" si="12"/>
        <v>0</v>
      </c>
      <c r="M24" s="491"/>
      <c r="N24" s="172">
        <f t="shared" ref="N24:S24" si="13">+N25+N26+N27</f>
        <v>0</v>
      </c>
      <c r="O24" s="172">
        <f t="shared" si="13"/>
        <v>0</v>
      </c>
      <c r="P24" s="172">
        <f t="shared" si="13"/>
        <v>0</v>
      </c>
      <c r="Q24" s="172">
        <f t="shared" si="13"/>
        <v>0</v>
      </c>
      <c r="R24" s="172">
        <f t="shared" si="13"/>
        <v>0</v>
      </c>
      <c r="S24" s="172">
        <f t="shared" si="13"/>
        <v>0</v>
      </c>
    </row>
    <row r="25" spans="2:19" s="167" customFormat="1" ht="15" customHeight="1">
      <c r="B25" s="490" t="s">
        <v>807</v>
      </c>
      <c r="C25" s="501">
        <f>SUM(I25:L25)</f>
        <v>0</v>
      </c>
      <c r="D25" s="501">
        <f>C25-E25</f>
        <v>0</v>
      </c>
      <c r="E25" s="501">
        <f>SUM(P25:S25)</f>
        <v>0</v>
      </c>
      <c r="F25" s="491"/>
      <c r="G25" s="176"/>
      <c r="H25" s="176"/>
      <c r="I25" s="176"/>
      <c r="J25" s="176"/>
      <c r="K25" s="172">
        <f>R25</f>
        <v>0</v>
      </c>
      <c r="L25" s="176"/>
      <c r="M25" s="491"/>
      <c r="N25" s="176"/>
      <c r="O25" s="176"/>
      <c r="P25" s="176"/>
      <c r="Q25" s="176"/>
      <c r="R25" s="176"/>
      <c r="S25" s="176"/>
    </row>
    <row r="26" spans="2:19" s="167" customFormat="1" ht="15" customHeight="1">
      <c r="B26" s="490" t="s">
        <v>921</v>
      </c>
      <c r="C26" s="501">
        <f>SUM(I26:L26)</f>
        <v>0</v>
      </c>
      <c r="D26" s="501">
        <f>C26-E26</f>
        <v>0</v>
      </c>
      <c r="E26" s="501">
        <f>SUM(P26:S26)</f>
        <v>0</v>
      </c>
      <c r="F26" s="491"/>
      <c r="G26" s="176"/>
      <c r="H26" s="176"/>
      <c r="I26" s="176"/>
      <c r="J26" s="176"/>
      <c r="K26" s="172">
        <f>R26</f>
        <v>0</v>
      </c>
      <c r="L26" s="176"/>
      <c r="M26" s="491"/>
      <c r="N26" s="176"/>
      <c r="O26" s="176"/>
      <c r="P26" s="176"/>
      <c r="Q26" s="176"/>
      <c r="R26" s="176"/>
      <c r="S26" s="176"/>
    </row>
    <row r="27" spans="2:19" s="167" customFormat="1" ht="15" customHeight="1">
      <c r="B27" s="490" t="s">
        <v>813</v>
      </c>
      <c r="C27" s="501">
        <f>SUM(I27:L27)</f>
        <v>0</v>
      </c>
      <c r="D27" s="501">
        <f>C27-E27</f>
        <v>0</v>
      </c>
      <c r="E27" s="501">
        <f>SUM(P27:S27)</f>
        <v>0</v>
      </c>
      <c r="F27" s="491"/>
      <c r="G27" s="176"/>
      <c r="H27" s="176"/>
      <c r="I27" s="176"/>
      <c r="J27" s="176"/>
      <c r="K27" s="172">
        <f>R27</f>
        <v>0</v>
      </c>
      <c r="L27" s="176"/>
      <c r="M27" s="491"/>
      <c r="N27" s="176"/>
      <c r="O27" s="176"/>
      <c r="P27" s="176"/>
      <c r="Q27" s="176"/>
      <c r="R27" s="176"/>
      <c r="S27" s="176"/>
    </row>
    <row r="28" spans="2:19" ht="15" customHeight="1">
      <c r="B28" s="487" t="s">
        <v>816</v>
      </c>
      <c r="C28" s="500">
        <f>+SUM(C29:C35,C38,C41)</f>
        <v>0</v>
      </c>
      <c r="D28" s="500">
        <f>+SUM(D29:D35,D38,D41)</f>
        <v>0</v>
      </c>
      <c r="E28" s="500">
        <f>+SUM(E29:E35,E38,E41)</f>
        <v>0</v>
      </c>
      <c r="F28" s="483"/>
      <c r="G28" s="172">
        <f t="shared" ref="G28:L28" si="14">+SUM(G29:G35,G38,G41)</f>
        <v>0</v>
      </c>
      <c r="H28" s="172">
        <f t="shared" si="14"/>
        <v>0</v>
      </c>
      <c r="I28" s="172">
        <f t="shared" si="14"/>
        <v>0</v>
      </c>
      <c r="J28" s="172">
        <f t="shared" si="14"/>
        <v>0</v>
      </c>
      <c r="K28" s="172">
        <f t="shared" si="14"/>
        <v>0</v>
      </c>
      <c r="L28" s="172">
        <f t="shared" si="14"/>
        <v>0</v>
      </c>
      <c r="M28" s="483"/>
      <c r="N28" s="172">
        <f t="shared" ref="N28:S28" si="15">+SUM(N29:N35,N38,N41)</f>
        <v>0</v>
      </c>
      <c r="O28" s="172">
        <f t="shared" si="15"/>
        <v>0</v>
      </c>
      <c r="P28" s="172">
        <f t="shared" si="15"/>
        <v>0</v>
      </c>
      <c r="Q28" s="172">
        <f t="shared" si="15"/>
        <v>0</v>
      </c>
      <c r="R28" s="172">
        <f t="shared" si="15"/>
        <v>0</v>
      </c>
      <c r="S28" s="172">
        <f t="shared" si="15"/>
        <v>0</v>
      </c>
    </row>
    <row r="29" spans="2:19" ht="15" customHeight="1">
      <c r="B29" s="464" t="s">
        <v>770</v>
      </c>
      <c r="C29" s="500">
        <f t="shared" ref="C29:C34" si="16">SUM(I29:L29)</f>
        <v>0</v>
      </c>
      <c r="D29" s="500">
        <f t="shared" ref="D29:D34" si="17">C29-E29</f>
        <v>0</v>
      </c>
      <c r="E29" s="500">
        <f t="shared" ref="E29:E34" si="18">SUM(P29:S29)</f>
        <v>0</v>
      </c>
      <c r="F29" s="483"/>
      <c r="G29" s="176"/>
      <c r="H29" s="176"/>
      <c r="I29" s="176"/>
      <c r="J29" s="176"/>
      <c r="K29" s="172">
        <f t="shared" ref="K29:K34" si="19">R29</f>
        <v>0</v>
      </c>
      <c r="L29" s="176"/>
      <c r="M29" s="483"/>
      <c r="N29" s="176"/>
      <c r="O29" s="176"/>
      <c r="P29" s="176"/>
      <c r="Q29" s="176"/>
      <c r="R29" s="176"/>
      <c r="S29" s="176"/>
    </row>
    <row r="30" spans="2:19" ht="15" customHeight="1">
      <c r="B30" s="464" t="s">
        <v>773</v>
      </c>
      <c r="C30" s="500">
        <f t="shared" si="16"/>
        <v>0</v>
      </c>
      <c r="D30" s="500">
        <f t="shared" si="17"/>
        <v>0</v>
      </c>
      <c r="E30" s="500">
        <f t="shared" si="18"/>
        <v>0</v>
      </c>
      <c r="F30" s="483"/>
      <c r="G30" s="176"/>
      <c r="H30" s="176"/>
      <c r="I30" s="176"/>
      <c r="J30" s="176"/>
      <c r="K30" s="172">
        <f t="shared" si="19"/>
        <v>0</v>
      </c>
      <c r="L30" s="176"/>
      <c r="M30" s="483"/>
      <c r="N30" s="176"/>
      <c r="O30" s="176"/>
      <c r="P30" s="176"/>
      <c r="Q30" s="176"/>
      <c r="R30" s="176"/>
      <c r="S30" s="176"/>
    </row>
    <row r="31" spans="2:19" ht="15" customHeight="1">
      <c r="B31" s="464" t="s">
        <v>776</v>
      </c>
      <c r="C31" s="500">
        <f t="shared" si="16"/>
        <v>0</v>
      </c>
      <c r="D31" s="500">
        <f t="shared" si="17"/>
        <v>0</v>
      </c>
      <c r="E31" s="500">
        <f t="shared" si="18"/>
        <v>0</v>
      </c>
      <c r="F31" s="483"/>
      <c r="G31" s="176"/>
      <c r="H31" s="176"/>
      <c r="I31" s="176"/>
      <c r="J31" s="176"/>
      <c r="K31" s="172">
        <f t="shared" si="19"/>
        <v>0</v>
      </c>
      <c r="L31" s="176"/>
      <c r="M31" s="483"/>
      <c r="N31" s="176"/>
      <c r="O31" s="176"/>
      <c r="P31" s="176"/>
      <c r="Q31" s="176"/>
      <c r="R31" s="176"/>
      <c r="S31" s="176"/>
    </row>
    <row r="32" spans="2:19" ht="15" customHeight="1">
      <c r="B32" s="464" t="s">
        <v>779</v>
      </c>
      <c r="C32" s="500">
        <f t="shared" si="16"/>
        <v>0</v>
      </c>
      <c r="D32" s="500">
        <f t="shared" si="17"/>
        <v>0</v>
      </c>
      <c r="E32" s="500">
        <f t="shared" si="18"/>
        <v>0</v>
      </c>
      <c r="F32" s="483"/>
      <c r="G32" s="176"/>
      <c r="H32" s="176"/>
      <c r="I32" s="176"/>
      <c r="J32" s="176"/>
      <c r="K32" s="172">
        <f t="shared" si="19"/>
        <v>0</v>
      </c>
      <c r="L32" s="176"/>
      <c r="M32" s="483"/>
      <c r="N32" s="176"/>
      <c r="O32" s="176"/>
      <c r="P32" s="176"/>
      <c r="Q32" s="176"/>
      <c r="R32" s="176"/>
      <c r="S32" s="176"/>
    </row>
    <row r="33" spans="2:19" ht="15" customHeight="1">
      <c r="B33" s="464" t="s">
        <v>782</v>
      </c>
      <c r="C33" s="500">
        <f t="shared" si="16"/>
        <v>0</v>
      </c>
      <c r="D33" s="500">
        <f t="shared" si="17"/>
        <v>0</v>
      </c>
      <c r="E33" s="500">
        <f t="shared" si="18"/>
        <v>0</v>
      </c>
      <c r="F33" s="483"/>
      <c r="G33" s="176"/>
      <c r="H33" s="176"/>
      <c r="I33" s="176"/>
      <c r="J33" s="176"/>
      <c r="K33" s="172">
        <f t="shared" si="19"/>
        <v>0</v>
      </c>
      <c r="L33" s="176"/>
      <c r="M33" s="483"/>
      <c r="N33" s="176"/>
      <c r="O33" s="176"/>
      <c r="P33" s="176"/>
      <c r="Q33" s="176"/>
      <c r="R33" s="176"/>
      <c r="S33" s="176"/>
    </row>
    <row r="34" spans="2:19" ht="15" customHeight="1">
      <c r="B34" s="464" t="s">
        <v>785</v>
      </c>
      <c r="C34" s="500">
        <f t="shared" si="16"/>
        <v>0</v>
      </c>
      <c r="D34" s="500">
        <f t="shared" si="17"/>
        <v>0</v>
      </c>
      <c r="E34" s="500">
        <f t="shared" si="18"/>
        <v>0</v>
      </c>
      <c r="F34" s="483"/>
      <c r="G34" s="176"/>
      <c r="H34" s="176"/>
      <c r="I34" s="176"/>
      <c r="J34" s="176"/>
      <c r="K34" s="172">
        <f t="shared" si="19"/>
        <v>0</v>
      </c>
      <c r="L34" s="176"/>
      <c r="M34" s="483"/>
      <c r="N34" s="176"/>
      <c r="O34" s="176"/>
      <c r="P34" s="176"/>
      <c r="Q34" s="176"/>
      <c r="R34" s="176"/>
      <c r="S34" s="176"/>
    </row>
    <row r="35" spans="2:19" ht="15" customHeight="1">
      <c r="B35" s="489" t="s">
        <v>788</v>
      </c>
      <c r="C35" s="500">
        <f>+C36+C37</f>
        <v>0</v>
      </c>
      <c r="D35" s="500">
        <f>+D36+D37</f>
        <v>0</v>
      </c>
      <c r="E35" s="500">
        <f>+E36+E37</f>
        <v>0</v>
      </c>
      <c r="F35" s="483"/>
      <c r="G35" s="172">
        <f t="shared" ref="G35:L35" si="20">+G36+G37</f>
        <v>0</v>
      </c>
      <c r="H35" s="172">
        <f t="shared" si="20"/>
        <v>0</v>
      </c>
      <c r="I35" s="172">
        <f t="shared" si="20"/>
        <v>0</v>
      </c>
      <c r="J35" s="172">
        <f t="shared" si="20"/>
        <v>0</v>
      </c>
      <c r="K35" s="172">
        <f t="shared" si="20"/>
        <v>0</v>
      </c>
      <c r="L35" s="172">
        <f t="shared" si="20"/>
        <v>0</v>
      </c>
      <c r="M35" s="483"/>
      <c r="N35" s="172">
        <f t="shared" ref="N35:S35" si="21">+N36+N37</f>
        <v>0</v>
      </c>
      <c r="O35" s="172">
        <f t="shared" si="21"/>
        <v>0</v>
      </c>
      <c r="P35" s="172">
        <f t="shared" si="21"/>
        <v>0</v>
      </c>
      <c r="Q35" s="172">
        <f t="shared" si="21"/>
        <v>0</v>
      </c>
      <c r="R35" s="172">
        <f t="shared" si="21"/>
        <v>0</v>
      </c>
      <c r="S35" s="172">
        <f t="shared" si="21"/>
        <v>0</v>
      </c>
    </row>
    <row r="36" spans="2:19" ht="15" customHeight="1">
      <c r="B36" s="490" t="s">
        <v>790</v>
      </c>
      <c r="C36" s="501">
        <f>SUM(I36:L36)</f>
        <v>0</v>
      </c>
      <c r="D36" s="501">
        <f>C36-E36</f>
        <v>0</v>
      </c>
      <c r="E36" s="501">
        <f>SUM(P36:S36)</f>
        <v>0</v>
      </c>
      <c r="F36" s="483"/>
      <c r="G36" s="176"/>
      <c r="H36" s="176"/>
      <c r="I36" s="176"/>
      <c r="J36" s="176"/>
      <c r="K36" s="172">
        <f>R36</f>
        <v>0</v>
      </c>
      <c r="L36" s="176"/>
      <c r="M36" s="483"/>
      <c r="N36" s="176"/>
      <c r="O36" s="176"/>
      <c r="P36" s="176"/>
      <c r="Q36" s="176"/>
      <c r="R36" s="176"/>
      <c r="S36" s="176"/>
    </row>
    <row r="37" spans="2:19" ht="15" customHeight="1">
      <c r="B37" s="490" t="s">
        <v>793</v>
      </c>
      <c r="C37" s="501">
        <f>SUM(I37:L37)</f>
        <v>0</v>
      </c>
      <c r="D37" s="501">
        <f>C37-E37</f>
        <v>0</v>
      </c>
      <c r="E37" s="501">
        <f>SUM(P37:S37)</f>
        <v>0</v>
      </c>
      <c r="F37" s="483"/>
      <c r="G37" s="176"/>
      <c r="H37" s="176"/>
      <c r="I37" s="176"/>
      <c r="J37" s="176"/>
      <c r="K37" s="172">
        <f>R37</f>
        <v>0</v>
      </c>
      <c r="L37" s="176"/>
      <c r="M37" s="483"/>
      <c r="N37" s="176"/>
      <c r="O37" s="176"/>
      <c r="P37" s="176"/>
      <c r="Q37" s="176"/>
      <c r="R37" s="176"/>
      <c r="S37" s="176"/>
    </row>
    <row r="38" spans="2:19" ht="15" customHeight="1">
      <c r="B38" s="489" t="s">
        <v>796</v>
      </c>
      <c r="C38" s="500">
        <f>+C39+C40</f>
        <v>0</v>
      </c>
      <c r="D38" s="500">
        <f>+D39+D40</f>
        <v>0</v>
      </c>
      <c r="E38" s="500">
        <f>+E39+E40</f>
        <v>0</v>
      </c>
      <c r="F38" s="483"/>
      <c r="G38" s="172">
        <f t="shared" ref="G38:L38" si="22">+G39+G40</f>
        <v>0</v>
      </c>
      <c r="H38" s="172">
        <f t="shared" si="22"/>
        <v>0</v>
      </c>
      <c r="I38" s="172">
        <f t="shared" si="22"/>
        <v>0</v>
      </c>
      <c r="J38" s="172">
        <f t="shared" si="22"/>
        <v>0</v>
      </c>
      <c r="K38" s="172">
        <f t="shared" si="22"/>
        <v>0</v>
      </c>
      <c r="L38" s="172">
        <f t="shared" si="22"/>
        <v>0</v>
      </c>
      <c r="M38" s="483"/>
      <c r="N38" s="172">
        <f t="shared" ref="N38:S38" si="23">+N39+N40</f>
        <v>0</v>
      </c>
      <c r="O38" s="172">
        <f t="shared" si="23"/>
        <v>0</v>
      </c>
      <c r="P38" s="172">
        <f t="shared" si="23"/>
        <v>0</v>
      </c>
      <c r="Q38" s="172">
        <f t="shared" si="23"/>
        <v>0</v>
      </c>
      <c r="R38" s="172">
        <f t="shared" si="23"/>
        <v>0</v>
      </c>
      <c r="S38" s="172">
        <f t="shared" si="23"/>
        <v>0</v>
      </c>
    </row>
    <row r="39" spans="2:19" ht="15" customHeight="1">
      <c r="B39" s="490" t="s">
        <v>798</v>
      </c>
      <c r="C39" s="501">
        <f>SUM(I39:L39)</f>
        <v>0</v>
      </c>
      <c r="D39" s="501">
        <f>C39-E39</f>
        <v>0</v>
      </c>
      <c r="E39" s="501">
        <f>SUM(P39:S39)</f>
        <v>0</v>
      </c>
      <c r="F39" s="483"/>
      <c r="G39" s="176"/>
      <c r="H39" s="176"/>
      <c r="I39" s="176"/>
      <c r="J39" s="176"/>
      <c r="K39" s="172">
        <f>R39</f>
        <v>0</v>
      </c>
      <c r="L39" s="176"/>
      <c r="M39" s="483"/>
      <c r="N39" s="176"/>
      <c r="O39" s="176"/>
      <c r="P39" s="176"/>
      <c r="Q39" s="176"/>
      <c r="R39" s="176"/>
      <c r="S39" s="176"/>
    </row>
    <row r="40" spans="2:19" ht="15" customHeight="1">
      <c r="B40" s="490" t="s">
        <v>801</v>
      </c>
      <c r="C40" s="501">
        <f>SUM(I40:L40)</f>
        <v>0</v>
      </c>
      <c r="D40" s="501">
        <f>C40-E40</f>
        <v>0</v>
      </c>
      <c r="E40" s="501">
        <f>SUM(P40:S40)</f>
        <v>0</v>
      </c>
      <c r="F40" s="483"/>
      <c r="G40" s="176"/>
      <c r="H40" s="176"/>
      <c r="I40" s="176"/>
      <c r="J40" s="176"/>
      <c r="K40" s="172">
        <f>R40</f>
        <v>0</v>
      </c>
      <c r="L40" s="176"/>
      <c r="M40" s="483"/>
      <c r="N40" s="176"/>
      <c r="O40" s="176"/>
      <c r="P40" s="176"/>
      <c r="Q40" s="176"/>
      <c r="R40" s="176"/>
      <c r="S40" s="176"/>
    </row>
    <row r="41" spans="2:19" s="167" customFormat="1" ht="15" customHeight="1">
      <c r="B41" s="489" t="s">
        <v>804</v>
      </c>
      <c r="C41" s="500">
        <f>+C42+C43+C44</f>
        <v>0</v>
      </c>
      <c r="D41" s="500">
        <f>+D42+D43+D44</f>
        <v>0</v>
      </c>
      <c r="E41" s="500">
        <f>+E42+E43+E44</f>
        <v>0</v>
      </c>
      <c r="F41" s="491"/>
      <c r="G41" s="172">
        <f t="shared" ref="G41:L41" si="24">+G42+G43+G44</f>
        <v>0</v>
      </c>
      <c r="H41" s="172">
        <f t="shared" si="24"/>
        <v>0</v>
      </c>
      <c r="I41" s="172">
        <f t="shared" si="24"/>
        <v>0</v>
      </c>
      <c r="J41" s="172">
        <f t="shared" si="24"/>
        <v>0</v>
      </c>
      <c r="K41" s="172">
        <f t="shared" si="24"/>
        <v>0</v>
      </c>
      <c r="L41" s="172">
        <f t="shared" si="24"/>
        <v>0</v>
      </c>
      <c r="M41" s="491"/>
      <c r="N41" s="172">
        <f t="shared" ref="N41:S41" si="25">+N42+N43+N44</f>
        <v>0</v>
      </c>
      <c r="O41" s="172">
        <f t="shared" si="25"/>
        <v>0</v>
      </c>
      <c r="P41" s="172">
        <f t="shared" si="25"/>
        <v>0</v>
      </c>
      <c r="Q41" s="172">
        <f t="shared" si="25"/>
        <v>0</v>
      </c>
      <c r="R41" s="172">
        <f t="shared" si="25"/>
        <v>0</v>
      </c>
      <c r="S41" s="172">
        <f t="shared" si="25"/>
        <v>0</v>
      </c>
    </row>
    <row r="42" spans="2:19" s="167" customFormat="1" ht="15" customHeight="1">
      <c r="B42" s="490" t="s">
        <v>807</v>
      </c>
      <c r="C42" s="501">
        <f>SUM(I42:L42)</f>
        <v>0</v>
      </c>
      <c r="D42" s="501">
        <f>C42-E42</f>
        <v>0</v>
      </c>
      <c r="E42" s="501">
        <f>SUM(P42:S42)</f>
        <v>0</v>
      </c>
      <c r="F42" s="491"/>
      <c r="G42" s="176"/>
      <c r="H42" s="176"/>
      <c r="I42" s="176"/>
      <c r="J42" s="176"/>
      <c r="K42" s="172">
        <f>R42</f>
        <v>0</v>
      </c>
      <c r="L42" s="176"/>
      <c r="M42" s="491"/>
      <c r="N42" s="176"/>
      <c r="O42" s="176"/>
      <c r="P42" s="176"/>
      <c r="Q42" s="176"/>
      <c r="R42" s="176"/>
      <c r="S42" s="176"/>
    </row>
    <row r="43" spans="2:19" s="167" customFormat="1" ht="15" customHeight="1">
      <c r="B43" s="490" t="s">
        <v>921</v>
      </c>
      <c r="C43" s="501">
        <f>SUM(I43:L43)</f>
        <v>0</v>
      </c>
      <c r="D43" s="501">
        <f>C43-E43</f>
        <v>0</v>
      </c>
      <c r="E43" s="501">
        <f>SUM(P43:S43)</f>
        <v>0</v>
      </c>
      <c r="F43" s="491"/>
      <c r="G43" s="176"/>
      <c r="H43" s="176"/>
      <c r="I43" s="176"/>
      <c r="J43" s="176"/>
      <c r="K43" s="172">
        <f>R43</f>
        <v>0</v>
      </c>
      <c r="L43" s="176"/>
      <c r="M43" s="491"/>
      <c r="N43" s="176"/>
      <c r="O43" s="176"/>
      <c r="P43" s="176"/>
      <c r="Q43" s="176"/>
      <c r="R43" s="176"/>
      <c r="S43" s="176"/>
    </row>
    <row r="44" spans="2:19" s="167" customFormat="1" ht="15" customHeight="1">
      <c r="B44" s="490" t="s">
        <v>813</v>
      </c>
      <c r="C44" s="501">
        <f>SUM(I44:L44)</f>
        <v>0</v>
      </c>
      <c r="D44" s="501">
        <f>C44-E44</f>
        <v>0</v>
      </c>
      <c r="E44" s="501">
        <f>SUM(P44:S44)</f>
        <v>0</v>
      </c>
      <c r="F44" s="491"/>
      <c r="G44" s="176"/>
      <c r="H44" s="176"/>
      <c r="I44" s="176"/>
      <c r="J44" s="176"/>
      <c r="K44" s="172">
        <f>R44</f>
        <v>0</v>
      </c>
      <c r="L44" s="176"/>
      <c r="M44" s="491"/>
      <c r="N44" s="176"/>
      <c r="O44" s="176"/>
      <c r="P44" s="176"/>
      <c r="Q44" s="176"/>
      <c r="R44" s="176"/>
      <c r="S44" s="176"/>
    </row>
    <row r="45" spans="2:19" ht="15" customHeight="1">
      <c r="B45" s="492" t="s">
        <v>923</v>
      </c>
      <c r="C45" s="500">
        <f>SUM(C46,C60,C74,C85,C96,C110,C124,C135)</f>
        <v>0</v>
      </c>
      <c r="D45" s="500">
        <f>SUM(D46,D60,D74,D85,D96,D110,D124,D135)</f>
        <v>0</v>
      </c>
      <c r="E45" s="500">
        <f>SUM(E46,E60,E74,E85,E96,E110,E124,E135)</f>
        <v>0</v>
      </c>
      <c r="F45" s="483"/>
      <c r="G45" s="172">
        <f>SUM(G46,G60,G74,G85,G96,G110,G124,G135)</f>
        <v>0</v>
      </c>
      <c r="H45" s="172">
        <f>SUM(H46,H60,H74,H85,H96,H110,H124,H135)</f>
        <v>0</v>
      </c>
      <c r="I45" s="172">
        <f>SUM(I46,I60,I74,I85,I96,I110,I124,I135)</f>
        <v>0</v>
      </c>
      <c r="J45" s="172">
        <f>SUM(J46,J60,J74,J85,J96,J110,J124,J135)</f>
        <v>0</v>
      </c>
      <c r="K45" s="172">
        <f>+K46+K60+K74+K85+K96+K110+K124+K135</f>
        <v>0</v>
      </c>
      <c r="L45" s="172">
        <f>SUM(L46,L60,L74,L85,L96,L110,L124,L135)</f>
        <v>0</v>
      </c>
      <c r="M45" s="483"/>
      <c r="N45" s="172">
        <f t="shared" ref="N45:S45" si="26">SUM(N46,N60,N74,N85,N96,N110,N124,N135)</f>
        <v>0</v>
      </c>
      <c r="O45" s="172">
        <f t="shared" si="26"/>
        <v>0</v>
      </c>
      <c r="P45" s="172">
        <f t="shared" si="26"/>
        <v>0</v>
      </c>
      <c r="Q45" s="172">
        <f t="shared" si="26"/>
        <v>0</v>
      </c>
      <c r="R45" s="172">
        <f t="shared" si="26"/>
        <v>0</v>
      </c>
      <c r="S45" s="172">
        <f t="shared" si="26"/>
        <v>0</v>
      </c>
    </row>
    <row r="46" spans="2:19" ht="15" customHeight="1">
      <c r="B46" s="487" t="s">
        <v>835</v>
      </c>
      <c r="C46" s="500">
        <f>+SUM(C47:C49,C53:C56)</f>
        <v>0</v>
      </c>
      <c r="D46" s="500">
        <f>+SUM(D47:D49,D53:D56)</f>
        <v>0</v>
      </c>
      <c r="E46" s="500">
        <f>+SUM(E47:E49,E53:E56)</f>
        <v>0</v>
      </c>
      <c r="F46" s="483"/>
      <c r="G46" s="172">
        <f t="shared" ref="G46:L46" si="27">+SUM(G47:G49,G53:G56)</f>
        <v>0</v>
      </c>
      <c r="H46" s="172">
        <f t="shared" si="27"/>
        <v>0</v>
      </c>
      <c r="I46" s="172">
        <f t="shared" si="27"/>
        <v>0</v>
      </c>
      <c r="J46" s="172">
        <f t="shared" si="27"/>
        <v>0</v>
      </c>
      <c r="K46" s="172">
        <f t="shared" si="27"/>
        <v>0</v>
      </c>
      <c r="L46" s="172">
        <f t="shared" si="27"/>
        <v>0</v>
      </c>
      <c r="M46" s="483"/>
      <c r="N46" s="172">
        <f t="shared" ref="N46:S46" si="28">+SUM(N47:N49,N53:N56)</f>
        <v>0</v>
      </c>
      <c r="O46" s="172">
        <f t="shared" si="28"/>
        <v>0</v>
      </c>
      <c r="P46" s="172">
        <f t="shared" si="28"/>
        <v>0</v>
      </c>
      <c r="Q46" s="172">
        <f t="shared" si="28"/>
        <v>0</v>
      </c>
      <c r="R46" s="172">
        <f t="shared" si="28"/>
        <v>0</v>
      </c>
      <c r="S46" s="172">
        <f t="shared" si="28"/>
        <v>0</v>
      </c>
    </row>
    <row r="47" spans="2:19" ht="15" customHeight="1">
      <c r="B47" s="464" t="s">
        <v>770</v>
      </c>
      <c r="C47" s="500">
        <f>SUM(I47:L47)</f>
        <v>0</v>
      </c>
      <c r="D47" s="500">
        <f>C47-E47</f>
        <v>0</v>
      </c>
      <c r="E47" s="500">
        <f>SUM(P47:S47)</f>
        <v>0</v>
      </c>
      <c r="F47" s="483"/>
      <c r="G47" s="176"/>
      <c r="H47" s="176"/>
      <c r="I47" s="176"/>
      <c r="J47" s="176"/>
      <c r="K47" s="172">
        <f>R47</f>
        <v>0</v>
      </c>
      <c r="L47" s="176"/>
      <c r="M47" s="483"/>
      <c r="N47" s="176"/>
      <c r="O47" s="176"/>
      <c r="P47" s="176"/>
      <c r="Q47" s="176"/>
      <c r="R47" s="176"/>
      <c r="S47" s="176"/>
    </row>
    <row r="48" spans="2:19" ht="15" customHeight="1">
      <c r="B48" s="464" t="s">
        <v>773</v>
      </c>
      <c r="C48" s="500">
        <f>SUM(I48:L48)</f>
        <v>0</v>
      </c>
      <c r="D48" s="500">
        <f>C48-E48</f>
        <v>0</v>
      </c>
      <c r="E48" s="500">
        <f>SUM(P48:S48)</f>
        <v>0</v>
      </c>
      <c r="F48" s="483"/>
      <c r="G48" s="176"/>
      <c r="H48" s="176"/>
      <c r="I48" s="176"/>
      <c r="J48" s="176"/>
      <c r="K48" s="172">
        <f>R48</f>
        <v>0</v>
      </c>
      <c r="L48" s="176"/>
      <c r="M48" s="483"/>
      <c r="N48" s="176"/>
      <c r="O48" s="176"/>
      <c r="P48" s="176"/>
      <c r="Q48" s="176"/>
      <c r="R48" s="176"/>
      <c r="S48" s="176"/>
    </row>
    <row r="49" spans="2:19" ht="15" customHeight="1">
      <c r="B49" s="464" t="s">
        <v>840</v>
      </c>
      <c r="C49" s="500">
        <f>SUM(C50:C52)</f>
        <v>0</v>
      </c>
      <c r="D49" s="500">
        <f>SUM(D50:D52)</f>
        <v>0</v>
      </c>
      <c r="E49" s="500">
        <f>SUM(E50:E52)</f>
        <v>0</v>
      </c>
      <c r="F49" s="483"/>
      <c r="G49" s="172">
        <f t="shared" ref="G49:L49" si="29">SUM(G50:G52)</f>
        <v>0</v>
      </c>
      <c r="H49" s="172">
        <f t="shared" si="29"/>
        <v>0</v>
      </c>
      <c r="I49" s="172">
        <f t="shared" si="29"/>
        <v>0</v>
      </c>
      <c r="J49" s="172">
        <f t="shared" si="29"/>
        <v>0</v>
      </c>
      <c r="K49" s="172">
        <f t="shared" si="29"/>
        <v>0</v>
      </c>
      <c r="L49" s="172">
        <f t="shared" si="29"/>
        <v>0</v>
      </c>
      <c r="M49" s="483"/>
      <c r="N49" s="172">
        <f t="shared" ref="N49:S49" si="30">SUM(N50:N52)</f>
        <v>0</v>
      </c>
      <c r="O49" s="172">
        <f t="shared" si="30"/>
        <v>0</v>
      </c>
      <c r="P49" s="172">
        <f t="shared" si="30"/>
        <v>0</v>
      </c>
      <c r="Q49" s="172">
        <f t="shared" si="30"/>
        <v>0</v>
      </c>
      <c r="R49" s="172">
        <f t="shared" si="30"/>
        <v>0</v>
      </c>
      <c r="S49" s="172">
        <f t="shared" si="30"/>
        <v>0</v>
      </c>
    </row>
    <row r="50" spans="2:19" ht="15" customHeight="1">
      <c r="B50" s="493" t="s">
        <v>776</v>
      </c>
      <c r="C50" s="501">
        <f t="shared" ref="C50:C55" si="31">SUM(I50:L50)</f>
        <v>0</v>
      </c>
      <c r="D50" s="501">
        <f t="shared" ref="D50:D55" si="32">C50-E50</f>
        <v>0</v>
      </c>
      <c r="E50" s="501">
        <f t="shared" ref="E50:E55" si="33">SUM(P50:S50)</f>
        <v>0</v>
      </c>
      <c r="F50" s="483"/>
      <c r="G50" s="176"/>
      <c r="H50" s="176"/>
      <c r="I50" s="176"/>
      <c r="J50" s="176"/>
      <c r="K50" s="172">
        <f t="shared" ref="K50:K55" si="34">R50</f>
        <v>0</v>
      </c>
      <c r="L50" s="176"/>
      <c r="M50" s="483"/>
      <c r="N50" s="176"/>
      <c r="O50" s="176"/>
      <c r="P50" s="176"/>
      <c r="Q50" s="176"/>
      <c r="R50" s="176"/>
      <c r="S50" s="176"/>
    </row>
    <row r="51" spans="2:19" ht="15" customHeight="1">
      <c r="B51" s="493" t="s">
        <v>779</v>
      </c>
      <c r="C51" s="501">
        <f t="shared" si="31"/>
        <v>0</v>
      </c>
      <c r="D51" s="501">
        <f t="shared" si="32"/>
        <v>0</v>
      </c>
      <c r="E51" s="501">
        <f t="shared" si="33"/>
        <v>0</v>
      </c>
      <c r="F51" s="483"/>
      <c r="G51" s="176"/>
      <c r="H51" s="176"/>
      <c r="I51" s="176"/>
      <c r="J51" s="176"/>
      <c r="K51" s="172">
        <f t="shared" si="34"/>
        <v>0</v>
      </c>
      <c r="L51" s="176"/>
      <c r="M51" s="483"/>
      <c r="N51" s="176"/>
      <c r="O51" s="176"/>
      <c r="P51" s="176"/>
      <c r="Q51" s="176"/>
      <c r="R51" s="176"/>
      <c r="S51" s="176"/>
    </row>
    <row r="52" spans="2:19" ht="15" customHeight="1">
      <c r="B52" s="493" t="s">
        <v>782</v>
      </c>
      <c r="C52" s="501">
        <f t="shared" si="31"/>
        <v>0</v>
      </c>
      <c r="D52" s="501">
        <f t="shared" si="32"/>
        <v>0</v>
      </c>
      <c r="E52" s="501">
        <f t="shared" si="33"/>
        <v>0</v>
      </c>
      <c r="F52" s="483"/>
      <c r="G52" s="176"/>
      <c r="H52" s="176"/>
      <c r="I52" s="176"/>
      <c r="J52" s="176"/>
      <c r="K52" s="172">
        <f t="shared" si="34"/>
        <v>0</v>
      </c>
      <c r="L52" s="176"/>
      <c r="M52" s="483"/>
      <c r="N52" s="176"/>
      <c r="O52" s="176"/>
      <c r="P52" s="176"/>
      <c r="Q52" s="176"/>
      <c r="R52" s="176"/>
      <c r="S52" s="176"/>
    </row>
    <row r="53" spans="2:19" ht="15" customHeight="1">
      <c r="B53" s="464" t="s">
        <v>785</v>
      </c>
      <c r="C53" s="500">
        <f t="shared" si="31"/>
        <v>0</v>
      </c>
      <c r="D53" s="500">
        <f t="shared" si="32"/>
        <v>0</v>
      </c>
      <c r="E53" s="500">
        <f t="shared" si="33"/>
        <v>0</v>
      </c>
      <c r="F53" s="483"/>
      <c r="G53" s="176"/>
      <c r="H53" s="176"/>
      <c r="I53" s="176"/>
      <c r="J53" s="176"/>
      <c r="K53" s="172">
        <f t="shared" si="34"/>
        <v>0</v>
      </c>
      <c r="L53" s="176"/>
      <c r="M53" s="483"/>
      <c r="N53" s="176"/>
      <c r="O53" s="176"/>
      <c r="P53" s="176"/>
      <c r="Q53" s="176"/>
      <c r="R53" s="176"/>
      <c r="S53" s="176"/>
    </row>
    <row r="54" spans="2:19" ht="15" customHeight="1">
      <c r="B54" s="464" t="s">
        <v>788</v>
      </c>
      <c r="C54" s="500">
        <f t="shared" si="31"/>
        <v>0</v>
      </c>
      <c r="D54" s="500">
        <f t="shared" si="32"/>
        <v>0</v>
      </c>
      <c r="E54" s="500">
        <f t="shared" si="33"/>
        <v>0</v>
      </c>
      <c r="F54" s="483"/>
      <c r="G54" s="176"/>
      <c r="H54" s="176"/>
      <c r="I54" s="176"/>
      <c r="J54" s="176"/>
      <c r="K54" s="172">
        <f t="shared" si="34"/>
        <v>0</v>
      </c>
      <c r="L54" s="176"/>
      <c r="M54" s="483"/>
      <c r="N54" s="176"/>
      <c r="O54" s="176"/>
      <c r="P54" s="176"/>
      <c r="Q54" s="176"/>
      <c r="R54" s="176"/>
      <c r="S54" s="176"/>
    </row>
    <row r="55" spans="2:19" ht="15" customHeight="1">
      <c r="B55" s="464" t="s">
        <v>796</v>
      </c>
      <c r="C55" s="500">
        <f t="shared" si="31"/>
        <v>0</v>
      </c>
      <c r="D55" s="500">
        <f t="shared" si="32"/>
        <v>0</v>
      </c>
      <c r="E55" s="500">
        <f t="shared" si="33"/>
        <v>0</v>
      </c>
      <c r="F55" s="483"/>
      <c r="G55" s="176"/>
      <c r="H55" s="176"/>
      <c r="I55" s="176"/>
      <c r="J55" s="176"/>
      <c r="K55" s="172">
        <f t="shared" si="34"/>
        <v>0</v>
      </c>
      <c r="L55" s="176"/>
      <c r="M55" s="483"/>
      <c r="N55" s="176"/>
      <c r="O55" s="176"/>
      <c r="P55" s="176"/>
      <c r="Q55" s="176"/>
      <c r="R55" s="176"/>
      <c r="S55" s="176"/>
    </row>
    <row r="56" spans="2:19" s="167" customFormat="1" ht="15" customHeight="1">
      <c r="B56" s="489" t="s">
        <v>804</v>
      </c>
      <c r="C56" s="500">
        <f>+C57+C58+C59</f>
        <v>0</v>
      </c>
      <c r="D56" s="500">
        <f>+D57+D58+D59</f>
        <v>0</v>
      </c>
      <c r="E56" s="500">
        <f>+E57+E58+E59</f>
        <v>0</v>
      </c>
      <c r="F56" s="491"/>
      <c r="G56" s="172">
        <f t="shared" ref="G56:L56" si="35">+G57+G58+G59</f>
        <v>0</v>
      </c>
      <c r="H56" s="172">
        <f t="shared" si="35"/>
        <v>0</v>
      </c>
      <c r="I56" s="172">
        <f t="shared" si="35"/>
        <v>0</v>
      </c>
      <c r="J56" s="172">
        <f t="shared" si="35"/>
        <v>0</v>
      </c>
      <c r="K56" s="172">
        <f t="shared" si="35"/>
        <v>0</v>
      </c>
      <c r="L56" s="172">
        <f t="shared" si="35"/>
        <v>0</v>
      </c>
      <c r="M56" s="491"/>
      <c r="N56" s="172">
        <f t="shared" ref="N56:S56" si="36">+N57+N58+N59</f>
        <v>0</v>
      </c>
      <c r="O56" s="172">
        <f t="shared" si="36"/>
        <v>0</v>
      </c>
      <c r="P56" s="172">
        <f t="shared" si="36"/>
        <v>0</v>
      </c>
      <c r="Q56" s="172">
        <f t="shared" si="36"/>
        <v>0</v>
      </c>
      <c r="R56" s="172">
        <f t="shared" si="36"/>
        <v>0</v>
      </c>
      <c r="S56" s="172">
        <f t="shared" si="36"/>
        <v>0</v>
      </c>
    </row>
    <row r="57" spans="2:19" s="167" customFormat="1" ht="15" customHeight="1">
      <c r="B57" s="490" t="s">
        <v>807</v>
      </c>
      <c r="C57" s="501">
        <f>SUM(I57:L57)</f>
        <v>0</v>
      </c>
      <c r="D57" s="501">
        <f>C57-E57</f>
        <v>0</v>
      </c>
      <c r="E57" s="501">
        <f>SUM(P57:S57)</f>
        <v>0</v>
      </c>
      <c r="F57" s="491"/>
      <c r="G57" s="176"/>
      <c r="H57" s="176"/>
      <c r="I57" s="176"/>
      <c r="J57" s="176"/>
      <c r="K57" s="172">
        <f>R57</f>
        <v>0</v>
      </c>
      <c r="L57" s="176"/>
      <c r="M57" s="491"/>
      <c r="N57" s="176"/>
      <c r="O57" s="176"/>
      <c r="P57" s="176"/>
      <c r="Q57" s="176"/>
      <c r="R57" s="176"/>
      <c r="S57" s="176"/>
    </row>
    <row r="58" spans="2:19" s="167" customFormat="1" ht="15" customHeight="1">
      <c r="B58" s="490" t="s">
        <v>921</v>
      </c>
      <c r="C58" s="501">
        <f>SUM(I58:L58)</f>
        <v>0</v>
      </c>
      <c r="D58" s="501">
        <f>C58-E58</f>
        <v>0</v>
      </c>
      <c r="E58" s="501">
        <f>SUM(P58:S58)</f>
        <v>0</v>
      </c>
      <c r="F58" s="491"/>
      <c r="G58" s="176"/>
      <c r="H58" s="176"/>
      <c r="I58" s="176"/>
      <c r="J58" s="176"/>
      <c r="K58" s="172">
        <f>R58</f>
        <v>0</v>
      </c>
      <c r="L58" s="176"/>
      <c r="M58" s="491"/>
      <c r="N58" s="176"/>
      <c r="O58" s="176"/>
      <c r="P58" s="176"/>
      <c r="Q58" s="176"/>
      <c r="R58" s="176"/>
      <c r="S58" s="176"/>
    </row>
    <row r="59" spans="2:19" s="167" customFormat="1" ht="15" customHeight="1">
      <c r="B59" s="490" t="s">
        <v>813</v>
      </c>
      <c r="C59" s="501">
        <f>SUM(I59:L59)</f>
        <v>0</v>
      </c>
      <c r="D59" s="501">
        <f>C59-E59</f>
        <v>0</v>
      </c>
      <c r="E59" s="501">
        <f>SUM(P59:S59)</f>
        <v>0</v>
      </c>
      <c r="F59" s="491"/>
      <c r="G59" s="176"/>
      <c r="H59" s="176"/>
      <c r="I59" s="176"/>
      <c r="J59" s="176"/>
      <c r="K59" s="172">
        <f>R59</f>
        <v>0</v>
      </c>
      <c r="L59" s="176"/>
      <c r="M59" s="491"/>
      <c r="N59" s="176"/>
      <c r="O59" s="176"/>
      <c r="P59" s="176"/>
      <c r="Q59" s="176"/>
      <c r="R59" s="176"/>
      <c r="S59" s="176"/>
    </row>
    <row r="60" spans="2:19" ht="15" customHeight="1">
      <c r="B60" s="487" t="s">
        <v>861</v>
      </c>
      <c r="C60" s="500">
        <f>+SUM(C61:C63,C67:C70)</f>
        <v>0</v>
      </c>
      <c r="D60" s="500">
        <f>+SUM(D61:D63,D67:D70)</f>
        <v>0</v>
      </c>
      <c r="E60" s="500">
        <f>+SUM(E61:E63,E67:E70)</f>
        <v>0</v>
      </c>
      <c r="F60" s="483"/>
      <c r="G60" s="500">
        <f t="shared" ref="G60:L60" si="37">+SUM(G61:G63,G67:G70)</f>
        <v>0</v>
      </c>
      <c r="H60" s="500">
        <f t="shared" si="37"/>
        <v>0</v>
      </c>
      <c r="I60" s="500">
        <f t="shared" si="37"/>
        <v>0</v>
      </c>
      <c r="J60" s="500">
        <f t="shared" si="37"/>
        <v>0</v>
      </c>
      <c r="K60" s="500">
        <f t="shared" si="37"/>
        <v>0</v>
      </c>
      <c r="L60" s="500">
        <f t="shared" si="37"/>
        <v>0</v>
      </c>
      <c r="M60" s="483"/>
      <c r="N60" s="500">
        <f t="shared" ref="N60:S60" si="38">+SUM(N61:N63,N67:N70)</f>
        <v>0</v>
      </c>
      <c r="O60" s="500">
        <f t="shared" si="38"/>
        <v>0</v>
      </c>
      <c r="P60" s="500">
        <f t="shared" si="38"/>
        <v>0</v>
      </c>
      <c r="Q60" s="500">
        <f t="shared" si="38"/>
        <v>0</v>
      </c>
      <c r="R60" s="500">
        <f t="shared" si="38"/>
        <v>0</v>
      </c>
      <c r="S60" s="500">
        <f t="shared" si="38"/>
        <v>0</v>
      </c>
    </row>
    <row r="61" spans="2:19" ht="15" customHeight="1">
      <c r="B61" s="464" t="s">
        <v>770</v>
      </c>
      <c r="C61" s="500">
        <f>SUM(I61:L61)</f>
        <v>0</v>
      </c>
      <c r="D61" s="500">
        <f>C61-E61</f>
        <v>0</v>
      </c>
      <c r="E61" s="500">
        <f>SUM(P61:S61)</f>
        <v>0</v>
      </c>
      <c r="F61" s="483"/>
      <c r="G61" s="176"/>
      <c r="H61" s="176"/>
      <c r="I61" s="176"/>
      <c r="J61" s="176"/>
      <c r="K61" s="172">
        <f>R61</f>
        <v>0</v>
      </c>
      <c r="L61" s="176"/>
      <c r="M61" s="483"/>
      <c r="N61" s="176"/>
      <c r="O61" s="176"/>
      <c r="P61" s="176"/>
      <c r="Q61" s="176"/>
      <c r="R61" s="176"/>
      <c r="S61" s="176"/>
    </row>
    <row r="62" spans="2:19" ht="15" customHeight="1">
      <c r="B62" s="464" t="s">
        <v>773</v>
      </c>
      <c r="C62" s="500">
        <f>SUM(I62:L62)</f>
        <v>0</v>
      </c>
      <c r="D62" s="500">
        <f>C62-E62</f>
        <v>0</v>
      </c>
      <c r="E62" s="500">
        <f>SUM(P62:S62)</f>
        <v>0</v>
      </c>
      <c r="F62" s="483"/>
      <c r="G62" s="176"/>
      <c r="H62" s="176"/>
      <c r="I62" s="176"/>
      <c r="J62" s="176"/>
      <c r="K62" s="172">
        <f>R62</f>
        <v>0</v>
      </c>
      <c r="L62" s="176"/>
      <c r="M62" s="483"/>
      <c r="N62" s="176"/>
      <c r="O62" s="176"/>
      <c r="P62" s="176"/>
      <c r="Q62" s="176"/>
      <c r="R62" s="176"/>
      <c r="S62" s="176"/>
    </row>
    <row r="63" spans="2:19" ht="15" customHeight="1">
      <c r="B63" s="464" t="s">
        <v>840</v>
      </c>
      <c r="C63" s="500">
        <f>SUM(C64:C66)</f>
        <v>0</v>
      </c>
      <c r="D63" s="500">
        <f>SUM(D64:D66)</f>
        <v>0</v>
      </c>
      <c r="E63" s="500">
        <f>SUM(E64:E66)</f>
        <v>0</v>
      </c>
      <c r="F63" s="483"/>
      <c r="G63" s="172">
        <f t="shared" ref="G63:L63" si="39">SUM(G64:G66)</f>
        <v>0</v>
      </c>
      <c r="H63" s="172">
        <f t="shared" si="39"/>
        <v>0</v>
      </c>
      <c r="I63" s="172">
        <f t="shared" si="39"/>
        <v>0</v>
      </c>
      <c r="J63" s="172">
        <f t="shared" si="39"/>
        <v>0</v>
      </c>
      <c r="K63" s="172">
        <f t="shared" si="39"/>
        <v>0</v>
      </c>
      <c r="L63" s="172">
        <f t="shared" si="39"/>
        <v>0</v>
      </c>
      <c r="M63" s="483"/>
      <c r="N63" s="172">
        <f t="shared" ref="N63:S63" si="40">SUM(N64:N66)</f>
        <v>0</v>
      </c>
      <c r="O63" s="172">
        <f t="shared" si="40"/>
        <v>0</v>
      </c>
      <c r="P63" s="172">
        <f t="shared" si="40"/>
        <v>0</v>
      </c>
      <c r="Q63" s="172">
        <f t="shared" si="40"/>
        <v>0</v>
      </c>
      <c r="R63" s="172">
        <f t="shared" si="40"/>
        <v>0</v>
      </c>
      <c r="S63" s="172">
        <f t="shared" si="40"/>
        <v>0</v>
      </c>
    </row>
    <row r="64" spans="2:19" ht="15" customHeight="1">
      <c r="B64" s="493" t="s">
        <v>776</v>
      </c>
      <c r="C64" s="501">
        <f t="shared" ref="C64:C69" si="41">SUM(I64:L64)</f>
        <v>0</v>
      </c>
      <c r="D64" s="501">
        <f t="shared" ref="D64:D69" si="42">C64-E64</f>
        <v>0</v>
      </c>
      <c r="E64" s="501">
        <f t="shared" ref="E64:E69" si="43">SUM(P64:S64)</f>
        <v>0</v>
      </c>
      <c r="F64" s="483"/>
      <c r="G64" s="176"/>
      <c r="H64" s="176"/>
      <c r="I64" s="176"/>
      <c r="J64" s="176"/>
      <c r="K64" s="172">
        <f t="shared" ref="K64:K69" si="44">R64</f>
        <v>0</v>
      </c>
      <c r="L64" s="176"/>
      <c r="M64" s="483"/>
      <c r="N64" s="176"/>
      <c r="O64" s="176"/>
      <c r="P64" s="176"/>
      <c r="Q64" s="176"/>
      <c r="R64" s="176"/>
      <c r="S64" s="176"/>
    </row>
    <row r="65" spans="2:19" ht="15" customHeight="1">
      <c r="B65" s="493" t="s">
        <v>779</v>
      </c>
      <c r="C65" s="501">
        <f t="shared" si="41"/>
        <v>0</v>
      </c>
      <c r="D65" s="501">
        <f t="shared" si="42"/>
        <v>0</v>
      </c>
      <c r="E65" s="501">
        <f t="shared" si="43"/>
        <v>0</v>
      </c>
      <c r="F65" s="483"/>
      <c r="G65" s="176"/>
      <c r="H65" s="176"/>
      <c r="I65" s="176"/>
      <c r="J65" s="176"/>
      <c r="K65" s="172">
        <f t="shared" si="44"/>
        <v>0</v>
      </c>
      <c r="L65" s="176"/>
      <c r="M65" s="483"/>
      <c r="N65" s="176"/>
      <c r="O65" s="176"/>
      <c r="P65" s="176"/>
      <c r="Q65" s="176"/>
      <c r="R65" s="176"/>
      <c r="S65" s="176"/>
    </row>
    <row r="66" spans="2:19" ht="15" customHeight="1">
      <c r="B66" s="493" t="s">
        <v>782</v>
      </c>
      <c r="C66" s="501">
        <f t="shared" si="41"/>
        <v>0</v>
      </c>
      <c r="D66" s="501">
        <f t="shared" si="42"/>
        <v>0</v>
      </c>
      <c r="E66" s="501">
        <f t="shared" si="43"/>
        <v>0</v>
      </c>
      <c r="F66" s="483"/>
      <c r="G66" s="176"/>
      <c r="H66" s="176"/>
      <c r="I66" s="176"/>
      <c r="J66" s="176"/>
      <c r="K66" s="172">
        <f t="shared" si="44"/>
        <v>0</v>
      </c>
      <c r="L66" s="176"/>
      <c r="M66" s="483"/>
      <c r="N66" s="176"/>
      <c r="O66" s="176"/>
      <c r="P66" s="176"/>
      <c r="Q66" s="176"/>
      <c r="R66" s="176"/>
      <c r="S66" s="176"/>
    </row>
    <row r="67" spans="2:19" ht="15" customHeight="1">
      <c r="B67" s="464" t="s">
        <v>785</v>
      </c>
      <c r="C67" s="500">
        <f t="shared" si="41"/>
        <v>0</v>
      </c>
      <c r="D67" s="500">
        <f t="shared" si="42"/>
        <v>0</v>
      </c>
      <c r="E67" s="500">
        <f t="shared" si="43"/>
        <v>0</v>
      </c>
      <c r="F67" s="483"/>
      <c r="G67" s="176"/>
      <c r="H67" s="176"/>
      <c r="I67" s="176"/>
      <c r="J67" s="176"/>
      <c r="K67" s="172">
        <f t="shared" si="44"/>
        <v>0</v>
      </c>
      <c r="L67" s="176"/>
      <c r="M67" s="483"/>
      <c r="N67" s="176"/>
      <c r="O67" s="176"/>
      <c r="P67" s="176"/>
      <c r="Q67" s="176"/>
      <c r="R67" s="176"/>
      <c r="S67" s="176"/>
    </row>
    <row r="68" spans="2:19" ht="15" customHeight="1">
      <c r="B68" s="464" t="s">
        <v>788</v>
      </c>
      <c r="C68" s="500">
        <f t="shared" si="41"/>
        <v>0</v>
      </c>
      <c r="D68" s="500">
        <f t="shared" si="42"/>
        <v>0</v>
      </c>
      <c r="E68" s="500">
        <f t="shared" si="43"/>
        <v>0</v>
      </c>
      <c r="F68" s="483"/>
      <c r="G68" s="176"/>
      <c r="H68" s="176"/>
      <c r="I68" s="176"/>
      <c r="J68" s="176"/>
      <c r="K68" s="172">
        <f t="shared" si="44"/>
        <v>0</v>
      </c>
      <c r="L68" s="176"/>
      <c r="M68" s="483"/>
      <c r="N68" s="176"/>
      <c r="O68" s="176"/>
      <c r="P68" s="176"/>
      <c r="Q68" s="176"/>
      <c r="R68" s="176"/>
      <c r="S68" s="176"/>
    </row>
    <row r="69" spans="2:19" ht="15" customHeight="1">
      <c r="B69" s="464" t="s">
        <v>796</v>
      </c>
      <c r="C69" s="500">
        <f t="shared" si="41"/>
        <v>0</v>
      </c>
      <c r="D69" s="500">
        <f t="shared" si="42"/>
        <v>0</v>
      </c>
      <c r="E69" s="500">
        <f t="shared" si="43"/>
        <v>0</v>
      </c>
      <c r="F69" s="483"/>
      <c r="G69" s="176"/>
      <c r="H69" s="176"/>
      <c r="I69" s="176"/>
      <c r="J69" s="176"/>
      <c r="K69" s="172">
        <f t="shared" si="44"/>
        <v>0</v>
      </c>
      <c r="L69" s="176"/>
      <c r="M69" s="483"/>
      <c r="N69" s="176"/>
      <c r="O69" s="176"/>
      <c r="P69" s="176"/>
      <c r="Q69" s="176"/>
      <c r="R69" s="176"/>
      <c r="S69" s="176"/>
    </row>
    <row r="70" spans="2:19" s="167" customFormat="1" ht="15" customHeight="1">
      <c r="B70" s="489" t="s">
        <v>804</v>
      </c>
      <c r="C70" s="500">
        <f>+C71+C72+C73</f>
        <v>0</v>
      </c>
      <c r="D70" s="500">
        <f>+D71+D72+D73</f>
        <v>0</v>
      </c>
      <c r="E70" s="500">
        <f>+E71+E72+E73</f>
        <v>0</v>
      </c>
      <c r="F70" s="491"/>
      <c r="G70" s="172">
        <f t="shared" ref="G70:L70" si="45">+G71+G72+G73</f>
        <v>0</v>
      </c>
      <c r="H70" s="172">
        <f t="shared" si="45"/>
        <v>0</v>
      </c>
      <c r="I70" s="172">
        <f t="shared" si="45"/>
        <v>0</v>
      </c>
      <c r="J70" s="172">
        <f t="shared" si="45"/>
        <v>0</v>
      </c>
      <c r="K70" s="172">
        <f t="shared" si="45"/>
        <v>0</v>
      </c>
      <c r="L70" s="172">
        <f t="shared" si="45"/>
        <v>0</v>
      </c>
      <c r="M70" s="491"/>
      <c r="N70" s="172">
        <f t="shared" ref="N70:S70" si="46">+N71+N72+N73</f>
        <v>0</v>
      </c>
      <c r="O70" s="172">
        <f t="shared" si="46"/>
        <v>0</v>
      </c>
      <c r="P70" s="172">
        <f t="shared" si="46"/>
        <v>0</v>
      </c>
      <c r="Q70" s="172">
        <f t="shared" si="46"/>
        <v>0</v>
      </c>
      <c r="R70" s="172">
        <f t="shared" si="46"/>
        <v>0</v>
      </c>
      <c r="S70" s="172">
        <f t="shared" si="46"/>
        <v>0</v>
      </c>
    </row>
    <row r="71" spans="2:19" ht="15" customHeight="1">
      <c r="B71" s="490" t="s">
        <v>807</v>
      </c>
      <c r="C71" s="501">
        <f>SUM(I71:L71)</f>
        <v>0</v>
      </c>
      <c r="D71" s="501">
        <f>C71-E71</f>
        <v>0</v>
      </c>
      <c r="E71" s="501">
        <f>SUM(P71:S71)</f>
        <v>0</v>
      </c>
      <c r="F71" s="491"/>
      <c r="G71" s="176"/>
      <c r="H71" s="176"/>
      <c r="I71" s="176"/>
      <c r="J71" s="176"/>
      <c r="K71" s="172">
        <f>R71</f>
        <v>0</v>
      </c>
      <c r="L71" s="176"/>
      <c r="M71" s="491"/>
      <c r="N71" s="176"/>
      <c r="O71" s="176"/>
      <c r="P71" s="176"/>
      <c r="Q71" s="176"/>
      <c r="R71" s="176"/>
      <c r="S71" s="176"/>
    </row>
    <row r="72" spans="2:19" ht="15" customHeight="1">
      <c r="B72" s="490" t="s">
        <v>921</v>
      </c>
      <c r="C72" s="501">
        <f>SUM(I72:L72)</f>
        <v>0</v>
      </c>
      <c r="D72" s="501">
        <f>C72-E72</f>
        <v>0</v>
      </c>
      <c r="E72" s="501">
        <f>SUM(P72:S72)</f>
        <v>0</v>
      </c>
      <c r="F72" s="491"/>
      <c r="G72" s="176"/>
      <c r="H72" s="176"/>
      <c r="I72" s="176"/>
      <c r="J72" s="176"/>
      <c r="K72" s="172">
        <f>R72</f>
        <v>0</v>
      </c>
      <c r="L72" s="176"/>
      <c r="M72" s="491"/>
      <c r="N72" s="176"/>
      <c r="O72" s="176"/>
      <c r="P72" s="176"/>
      <c r="Q72" s="176"/>
      <c r="R72" s="176"/>
      <c r="S72" s="176"/>
    </row>
    <row r="73" spans="2:19" ht="15" customHeight="1">
      <c r="B73" s="490" t="s">
        <v>813</v>
      </c>
      <c r="C73" s="501">
        <f>SUM(I73:L73)</f>
        <v>0</v>
      </c>
      <c r="D73" s="501">
        <f>C73-E73</f>
        <v>0</v>
      </c>
      <c r="E73" s="501">
        <f>SUM(P73:S73)</f>
        <v>0</v>
      </c>
      <c r="F73" s="491"/>
      <c r="G73" s="176"/>
      <c r="H73" s="176"/>
      <c r="I73" s="176"/>
      <c r="J73" s="176"/>
      <c r="K73" s="172">
        <f>R73</f>
        <v>0</v>
      </c>
      <c r="L73" s="176"/>
      <c r="M73" s="491"/>
      <c r="N73" s="176"/>
      <c r="O73" s="176"/>
      <c r="P73" s="176"/>
      <c r="Q73" s="176"/>
      <c r="R73" s="176"/>
      <c r="S73" s="176"/>
    </row>
    <row r="74" spans="2:19" ht="15" customHeight="1">
      <c r="B74" s="487" t="s">
        <v>875</v>
      </c>
      <c r="C74" s="500">
        <f>+SUM(C75:C81)</f>
        <v>0</v>
      </c>
      <c r="D74" s="500">
        <f>+SUM(D75:D81)</f>
        <v>0</v>
      </c>
      <c r="E74" s="500">
        <f>+SUM(E75:E81)</f>
        <v>0</v>
      </c>
      <c r="F74" s="483"/>
      <c r="G74" s="172">
        <f t="shared" ref="G74:L74" si="47">+SUM(G75:G81)</f>
        <v>0</v>
      </c>
      <c r="H74" s="172">
        <f t="shared" si="47"/>
        <v>0</v>
      </c>
      <c r="I74" s="172">
        <f t="shared" si="47"/>
        <v>0</v>
      </c>
      <c r="J74" s="172">
        <f t="shared" si="47"/>
        <v>0</v>
      </c>
      <c r="K74" s="172">
        <f t="shared" si="47"/>
        <v>0</v>
      </c>
      <c r="L74" s="172">
        <f t="shared" si="47"/>
        <v>0</v>
      </c>
      <c r="M74" s="483"/>
      <c r="N74" s="172">
        <f t="shared" ref="N74:S74" si="48">+SUM(N75:N81)</f>
        <v>0</v>
      </c>
      <c r="O74" s="172">
        <f t="shared" si="48"/>
        <v>0</v>
      </c>
      <c r="P74" s="172">
        <f t="shared" si="48"/>
        <v>0</v>
      </c>
      <c r="Q74" s="172">
        <f t="shared" si="48"/>
        <v>0</v>
      </c>
      <c r="R74" s="172">
        <f t="shared" si="48"/>
        <v>0</v>
      </c>
      <c r="S74" s="172">
        <f t="shared" si="48"/>
        <v>0</v>
      </c>
    </row>
    <row r="75" spans="2:19" ht="15" customHeight="1">
      <c r="B75" s="464" t="s">
        <v>770</v>
      </c>
      <c r="C75" s="500">
        <f t="shared" ref="C75:C80" si="49">SUM(I75:L75)</f>
        <v>0</v>
      </c>
      <c r="D75" s="500">
        <f t="shared" ref="D75:D80" si="50">C75-E75</f>
        <v>0</v>
      </c>
      <c r="E75" s="500">
        <f t="shared" ref="E75:E80" si="51">SUM(P75:S75)</f>
        <v>0</v>
      </c>
      <c r="F75" s="483"/>
      <c r="G75" s="176"/>
      <c r="H75" s="176"/>
      <c r="I75" s="176"/>
      <c r="J75" s="176"/>
      <c r="K75" s="172">
        <f t="shared" ref="K75:K80" si="52">R75</f>
        <v>0</v>
      </c>
      <c r="L75" s="176"/>
      <c r="M75" s="483"/>
      <c r="N75" s="176"/>
      <c r="O75" s="176"/>
      <c r="P75" s="176"/>
      <c r="Q75" s="176"/>
      <c r="R75" s="176"/>
      <c r="S75" s="176"/>
    </row>
    <row r="76" spans="2:19" ht="15" customHeight="1">
      <c r="B76" s="464" t="s">
        <v>773</v>
      </c>
      <c r="C76" s="500">
        <f t="shared" si="49"/>
        <v>0</v>
      </c>
      <c r="D76" s="500">
        <f t="shared" si="50"/>
        <v>0</v>
      </c>
      <c r="E76" s="500">
        <f t="shared" si="51"/>
        <v>0</v>
      </c>
      <c r="F76" s="483"/>
      <c r="G76" s="176"/>
      <c r="H76" s="176"/>
      <c r="I76" s="176"/>
      <c r="J76" s="176"/>
      <c r="K76" s="172">
        <f t="shared" si="52"/>
        <v>0</v>
      </c>
      <c r="L76" s="176"/>
      <c r="M76" s="483"/>
      <c r="N76" s="176"/>
      <c r="O76" s="176"/>
      <c r="P76" s="176"/>
      <c r="Q76" s="176"/>
      <c r="R76" s="176"/>
      <c r="S76" s="176"/>
    </row>
    <row r="77" spans="2:19" ht="15" customHeight="1">
      <c r="B77" s="464" t="s">
        <v>840</v>
      </c>
      <c r="C77" s="500">
        <f t="shared" si="49"/>
        <v>0</v>
      </c>
      <c r="D77" s="500">
        <f t="shared" si="50"/>
        <v>0</v>
      </c>
      <c r="E77" s="500">
        <f t="shared" si="51"/>
        <v>0</v>
      </c>
      <c r="F77" s="483"/>
      <c r="G77" s="176"/>
      <c r="H77" s="176"/>
      <c r="I77" s="176"/>
      <c r="J77" s="176"/>
      <c r="K77" s="172">
        <f t="shared" si="52"/>
        <v>0</v>
      </c>
      <c r="L77" s="176"/>
      <c r="M77" s="483"/>
      <c r="N77" s="176"/>
      <c r="O77" s="176"/>
      <c r="P77" s="176"/>
      <c r="Q77" s="176"/>
      <c r="R77" s="176"/>
      <c r="S77" s="176"/>
    </row>
    <row r="78" spans="2:19" ht="15" customHeight="1">
      <c r="B78" s="464" t="s">
        <v>785</v>
      </c>
      <c r="C78" s="500">
        <f t="shared" si="49"/>
        <v>0</v>
      </c>
      <c r="D78" s="500">
        <f t="shared" si="50"/>
        <v>0</v>
      </c>
      <c r="E78" s="500">
        <f t="shared" si="51"/>
        <v>0</v>
      </c>
      <c r="F78" s="483"/>
      <c r="G78" s="176"/>
      <c r="H78" s="176"/>
      <c r="I78" s="176"/>
      <c r="J78" s="176"/>
      <c r="K78" s="172">
        <f t="shared" si="52"/>
        <v>0</v>
      </c>
      <c r="L78" s="176"/>
      <c r="M78" s="483"/>
      <c r="N78" s="176"/>
      <c r="O78" s="176"/>
      <c r="P78" s="176"/>
      <c r="Q78" s="176"/>
      <c r="R78" s="176"/>
      <c r="S78" s="176"/>
    </row>
    <row r="79" spans="2:19" ht="15" customHeight="1">
      <c r="B79" s="464" t="s">
        <v>788</v>
      </c>
      <c r="C79" s="500">
        <f t="shared" si="49"/>
        <v>0</v>
      </c>
      <c r="D79" s="500">
        <f t="shared" si="50"/>
        <v>0</v>
      </c>
      <c r="E79" s="500">
        <f t="shared" si="51"/>
        <v>0</v>
      </c>
      <c r="F79" s="483"/>
      <c r="G79" s="176"/>
      <c r="H79" s="176"/>
      <c r="I79" s="176"/>
      <c r="J79" s="176"/>
      <c r="K79" s="172">
        <f t="shared" si="52"/>
        <v>0</v>
      </c>
      <c r="L79" s="176"/>
      <c r="M79" s="483"/>
      <c r="N79" s="176"/>
      <c r="O79" s="176"/>
      <c r="P79" s="176"/>
      <c r="Q79" s="176"/>
      <c r="R79" s="176"/>
      <c r="S79" s="176"/>
    </row>
    <row r="80" spans="2:19" ht="15" customHeight="1">
      <c r="B80" s="464" t="s">
        <v>796</v>
      </c>
      <c r="C80" s="500">
        <f t="shared" si="49"/>
        <v>0</v>
      </c>
      <c r="D80" s="500">
        <f t="shared" si="50"/>
        <v>0</v>
      </c>
      <c r="E80" s="500">
        <f t="shared" si="51"/>
        <v>0</v>
      </c>
      <c r="F80" s="483"/>
      <c r="G80" s="176"/>
      <c r="H80" s="176"/>
      <c r="I80" s="176"/>
      <c r="J80" s="176"/>
      <c r="K80" s="172">
        <f t="shared" si="52"/>
        <v>0</v>
      </c>
      <c r="L80" s="176"/>
      <c r="M80" s="483"/>
      <c r="N80" s="176"/>
      <c r="O80" s="176"/>
      <c r="P80" s="176"/>
      <c r="Q80" s="176"/>
      <c r="R80" s="176"/>
      <c r="S80" s="176"/>
    </row>
    <row r="81" spans="2:19" s="167" customFormat="1" ht="15" customHeight="1">
      <c r="B81" s="489" t="s">
        <v>804</v>
      </c>
      <c r="C81" s="500">
        <f>+C82+C83+C84</f>
        <v>0</v>
      </c>
      <c r="D81" s="500">
        <f>+D82+D83+D84</f>
        <v>0</v>
      </c>
      <c r="E81" s="500">
        <f>+E82+E83+E84</f>
        <v>0</v>
      </c>
      <c r="F81" s="491"/>
      <c r="G81" s="172">
        <f t="shared" ref="G81:L81" si="53">+G82+G83+G84</f>
        <v>0</v>
      </c>
      <c r="H81" s="172">
        <f t="shared" si="53"/>
        <v>0</v>
      </c>
      <c r="I81" s="172">
        <f t="shared" si="53"/>
        <v>0</v>
      </c>
      <c r="J81" s="172">
        <f t="shared" si="53"/>
        <v>0</v>
      </c>
      <c r="K81" s="172">
        <f t="shared" si="53"/>
        <v>0</v>
      </c>
      <c r="L81" s="172">
        <f t="shared" si="53"/>
        <v>0</v>
      </c>
      <c r="M81" s="491"/>
      <c r="N81" s="172">
        <f t="shared" ref="N81:S81" si="54">+N82+N83+N84</f>
        <v>0</v>
      </c>
      <c r="O81" s="172">
        <f t="shared" si="54"/>
        <v>0</v>
      </c>
      <c r="P81" s="172">
        <f t="shared" si="54"/>
        <v>0</v>
      </c>
      <c r="Q81" s="172">
        <f t="shared" si="54"/>
        <v>0</v>
      </c>
      <c r="R81" s="172">
        <f t="shared" si="54"/>
        <v>0</v>
      </c>
      <c r="S81" s="172">
        <f t="shared" si="54"/>
        <v>0</v>
      </c>
    </row>
    <row r="82" spans="2:19" s="167" customFormat="1" ht="15" customHeight="1">
      <c r="B82" s="490" t="s">
        <v>807</v>
      </c>
      <c r="C82" s="501">
        <f>SUM(I82:L82)</f>
        <v>0</v>
      </c>
      <c r="D82" s="501">
        <f>C82-E82</f>
        <v>0</v>
      </c>
      <c r="E82" s="501">
        <f>SUM(P82:S82)</f>
        <v>0</v>
      </c>
      <c r="F82" s="491"/>
      <c r="G82" s="176"/>
      <c r="H82" s="176"/>
      <c r="I82" s="176"/>
      <c r="J82" s="176"/>
      <c r="K82" s="172">
        <f>R82</f>
        <v>0</v>
      </c>
      <c r="L82" s="176"/>
      <c r="M82" s="491"/>
      <c r="N82" s="176"/>
      <c r="O82" s="176"/>
      <c r="P82" s="176"/>
      <c r="Q82" s="176"/>
      <c r="R82" s="176"/>
      <c r="S82" s="176"/>
    </row>
    <row r="83" spans="2:19" s="167" customFormat="1" ht="15" customHeight="1">
      <c r="B83" s="490" t="s">
        <v>921</v>
      </c>
      <c r="C83" s="501">
        <f>SUM(I83:L83)</f>
        <v>0</v>
      </c>
      <c r="D83" s="501">
        <f>C83-E83</f>
        <v>0</v>
      </c>
      <c r="E83" s="501">
        <f>SUM(P83:S83)</f>
        <v>0</v>
      </c>
      <c r="F83" s="491"/>
      <c r="G83" s="176"/>
      <c r="H83" s="176"/>
      <c r="I83" s="176"/>
      <c r="J83" s="176"/>
      <c r="K83" s="172">
        <f>R83</f>
        <v>0</v>
      </c>
      <c r="L83" s="176"/>
      <c r="M83" s="491"/>
      <c r="N83" s="176"/>
      <c r="O83" s="176"/>
      <c r="P83" s="176"/>
      <c r="Q83" s="176"/>
      <c r="R83" s="176"/>
      <c r="S83" s="176"/>
    </row>
    <row r="84" spans="2:19" s="167" customFormat="1" ht="15" customHeight="1">
      <c r="B84" s="490" t="s">
        <v>813</v>
      </c>
      <c r="C84" s="501">
        <f>SUM(I84:L84)</f>
        <v>0</v>
      </c>
      <c r="D84" s="501">
        <f>C84-E84</f>
        <v>0</v>
      </c>
      <c r="E84" s="501">
        <f>SUM(P84:S84)</f>
        <v>0</v>
      </c>
      <c r="F84" s="491"/>
      <c r="G84" s="176"/>
      <c r="H84" s="176"/>
      <c r="I84" s="176"/>
      <c r="J84" s="176"/>
      <c r="K84" s="172">
        <f>R84</f>
        <v>0</v>
      </c>
      <c r="L84" s="176"/>
      <c r="M84" s="491"/>
      <c r="N84" s="176"/>
      <c r="O84" s="176"/>
      <c r="P84" s="176"/>
      <c r="Q84" s="176"/>
      <c r="R84" s="176"/>
      <c r="S84" s="176"/>
    </row>
    <row r="85" spans="2:19" ht="15" customHeight="1">
      <c r="B85" s="487" t="s">
        <v>896</v>
      </c>
      <c r="C85" s="500">
        <f>+SUM(C86:C92)</f>
        <v>0</v>
      </c>
      <c r="D85" s="500">
        <f>+SUM(D86:D92)</f>
        <v>0</v>
      </c>
      <c r="E85" s="500">
        <f>+SUM(E86:E92)</f>
        <v>0</v>
      </c>
      <c r="F85" s="483"/>
      <c r="G85" s="500">
        <f t="shared" ref="G85:L85" si="55">+SUM(G86:G92)</f>
        <v>0</v>
      </c>
      <c r="H85" s="500">
        <f t="shared" si="55"/>
        <v>0</v>
      </c>
      <c r="I85" s="500">
        <f t="shared" si="55"/>
        <v>0</v>
      </c>
      <c r="J85" s="500">
        <f t="shared" si="55"/>
        <v>0</v>
      </c>
      <c r="K85" s="500">
        <f t="shared" si="55"/>
        <v>0</v>
      </c>
      <c r="L85" s="500">
        <f t="shared" si="55"/>
        <v>0</v>
      </c>
      <c r="M85" s="483"/>
      <c r="N85" s="500">
        <f t="shared" ref="N85:S85" si="56">+SUM(N86:N92)</f>
        <v>0</v>
      </c>
      <c r="O85" s="500">
        <f t="shared" si="56"/>
        <v>0</v>
      </c>
      <c r="P85" s="500">
        <f t="shared" si="56"/>
        <v>0</v>
      </c>
      <c r="Q85" s="500">
        <f t="shared" si="56"/>
        <v>0</v>
      </c>
      <c r="R85" s="500">
        <f t="shared" si="56"/>
        <v>0</v>
      </c>
      <c r="S85" s="500">
        <f t="shared" si="56"/>
        <v>0</v>
      </c>
    </row>
    <row r="86" spans="2:19" ht="15" customHeight="1">
      <c r="B86" s="464" t="s">
        <v>770</v>
      </c>
      <c r="C86" s="500">
        <f t="shared" ref="C86:C91" si="57">SUM(I86:L86)</f>
        <v>0</v>
      </c>
      <c r="D86" s="500">
        <f t="shared" ref="D86:D91" si="58">C86-E86</f>
        <v>0</v>
      </c>
      <c r="E86" s="500">
        <f t="shared" ref="E86:E91" si="59">SUM(P86:S86)</f>
        <v>0</v>
      </c>
      <c r="F86" s="483"/>
      <c r="G86" s="176"/>
      <c r="H86" s="176"/>
      <c r="I86" s="176"/>
      <c r="J86" s="176"/>
      <c r="K86" s="172">
        <f t="shared" ref="K86:K91" si="60">R86</f>
        <v>0</v>
      </c>
      <c r="L86" s="176"/>
      <c r="M86" s="483"/>
      <c r="N86" s="176"/>
      <c r="O86" s="176"/>
      <c r="P86" s="176"/>
      <c r="Q86" s="176"/>
      <c r="R86" s="176"/>
      <c r="S86" s="176"/>
    </row>
    <row r="87" spans="2:19" ht="15" customHeight="1">
      <c r="B87" s="464" t="s">
        <v>773</v>
      </c>
      <c r="C87" s="500">
        <f t="shared" si="57"/>
        <v>0</v>
      </c>
      <c r="D87" s="500">
        <f t="shared" si="58"/>
        <v>0</v>
      </c>
      <c r="E87" s="500">
        <f t="shared" si="59"/>
        <v>0</v>
      </c>
      <c r="F87" s="483"/>
      <c r="G87" s="176"/>
      <c r="H87" s="176"/>
      <c r="I87" s="176"/>
      <c r="J87" s="176"/>
      <c r="K87" s="172">
        <f t="shared" si="60"/>
        <v>0</v>
      </c>
      <c r="L87" s="176"/>
      <c r="M87" s="483"/>
      <c r="N87" s="176"/>
      <c r="O87" s="176"/>
      <c r="P87" s="176"/>
      <c r="Q87" s="176"/>
      <c r="R87" s="176"/>
      <c r="S87" s="176"/>
    </row>
    <row r="88" spans="2:19" ht="15" customHeight="1">
      <c r="B88" s="464" t="s">
        <v>840</v>
      </c>
      <c r="C88" s="500">
        <f t="shared" si="57"/>
        <v>0</v>
      </c>
      <c r="D88" s="500">
        <f t="shared" si="58"/>
        <v>0</v>
      </c>
      <c r="E88" s="500">
        <f t="shared" si="59"/>
        <v>0</v>
      </c>
      <c r="F88" s="483"/>
      <c r="G88" s="176"/>
      <c r="H88" s="176"/>
      <c r="I88" s="176"/>
      <c r="J88" s="176"/>
      <c r="K88" s="172">
        <f t="shared" si="60"/>
        <v>0</v>
      </c>
      <c r="L88" s="176"/>
      <c r="M88" s="483"/>
      <c r="N88" s="176"/>
      <c r="O88" s="176"/>
      <c r="P88" s="176"/>
      <c r="Q88" s="176"/>
      <c r="R88" s="176"/>
      <c r="S88" s="176"/>
    </row>
    <row r="89" spans="2:19" ht="15" customHeight="1">
      <c r="B89" s="464" t="s">
        <v>785</v>
      </c>
      <c r="C89" s="500">
        <f t="shared" si="57"/>
        <v>0</v>
      </c>
      <c r="D89" s="500">
        <f t="shared" si="58"/>
        <v>0</v>
      </c>
      <c r="E89" s="500">
        <f t="shared" si="59"/>
        <v>0</v>
      </c>
      <c r="F89" s="483"/>
      <c r="G89" s="176"/>
      <c r="H89" s="176"/>
      <c r="I89" s="176"/>
      <c r="J89" s="176"/>
      <c r="K89" s="172">
        <f t="shared" si="60"/>
        <v>0</v>
      </c>
      <c r="L89" s="176"/>
      <c r="M89" s="483"/>
      <c r="N89" s="176"/>
      <c r="O89" s="176"/>
      <c r="P89" s="176"/>
      <c r="Q89" s="176"/>
      <c r="R89" s="176"/>
      <c r="S89" s="176"/>
    </row>
    <row r="90" spans="2:19" ht="15" customHeight="1">
      <c r="B90" s="464" t="s">
        <v>788</v>
      </c>
      <c r="C90" s="500">
        <f t="shared" si="57"/>
        <v>0</v>
      </c>
      <c r="D90" s="500">
        <f t="shared" si="58"/>
        <v>0</v>
      </c>
      <c r="E90" s="500">
        <f t="shared" si="59"/>
        <v>0</v>
      </c>
      <c r="F90" s="483"/>
      <c r="G90" s="176"/>
      <c r="H90" s="176"/>
      <c r="I90" s="176"/>
      <c r="J90" s="176"/>
      <c r="K90" s="172">
        <f t="shared" si="60"/>
        <v>0</v>
      </c>
      <c r="L90" s="176"/>
      <c r="M90" s="483"/>
      <c r="N90" s="176"/>
      <c r="O90" s="176"/>
      <c r="P90" s="176"/>
      <c r="Q90" s="176"/>
      <c r="R90" s="176"/>
      <c r="S90" s="176"/>
    </row>
    <row r="91" spans="2:19" ht="15" customHeight="1">
      <c r="B91" s="464" t="s">
        <v>796</v>
      </c>
      <c r="C91" s="500">
        <f t="shared" si="57"/>
        <v>0</v>
      </c>
      <c r="D91" s="500">
        <f t="shared" si="58"/>
        <v>0</v>
      </c>
      <c r="E91" s="500">
        <f t="shared" si="59"/>
        <v>0</v>
      </c>
      <c r="F91" s="483"/>
      <c r="G91" s="176"/>
      <c r="H91" s="176"/>
      <c r="I91" s="176"/>
      <c r="J91" s="176"/>
      <c r="K91" s="172">
        <f t="shared" si="60"/>
        <v>0</v>
      </c>
      <c r="L91" s="176"/>
      <c r="M91" s="483"/>
      <c r="N91" s="176"/>
      <c r="O91" s="176"/>
      <c r="P91" s="176"/>
      <c r="Q91" s="176"/>
      <c r="R91" s="176"/>
      <c r="S91" s="176"/>
    </row>
    <row r="92" spans="2:19" s="167" customFormat="1" ht="15" customHeight="1">
      <c r="B92" s="489" t="s">
        <v>804</v>
      </c>
      <c r="C92" s="500">
        <f>+C93+C94+C95</f>
        <v>0</v>
      </c>
      <c r="D92" s="500">
        <f>+D93+D94+D95</f>
        <v>0</v>
      </c>
      <c r="E92" s="500">
        <f>+E93+E94+E95</f>
        <v>0</v>
      </c>
      <c r="F92" s="491"/>
      <c r="G92" s="172">
        <f t="shared" ref="G92:L92" si="61">+G93+G94+G95</f>
        <v>0</v>
      </c>
      <c r="H92" s="172">
        <f t="shared" si="61"/>
        <v>0</v>
      </c>
      <c r="I92" s="172">
        <f t="shared" si="61"/>
        <v>0</v>
      </c>
      <c r="J92" s="172">
        <f t="shared" si="61"/>
        <v>0</v>
      </c>
      <c r="K92" s="172">
        <f t="shared" si="61"/>
        <v>0</v>
      </c>
      <c r="L92" s="172">
        <f t="shared" si="61"/>
        <v>0</v>
      </c>
      <c r="M92" s="491"/>
      <c r="N92" s="172">
        <f t="shared" ref="N92:S92" si="62">+N93+N94+N95</f>
        <v>0</v>
      </c>
      <c r="O92" s="172">
        <f t="shared" si="62"/>
        <v>0</v>
      </c>
      <c r="P92" s="172">
        <f t="shared" si="62"/>
        <v>0</v>
      </c>
      <c r="Q92" s="172">
        <f t="shared" si="62"/>
        <v>0</v>
      </c>
      <c r="R92" s="172">
        <f t="shared" si="62"/>
        <v>0</v>
      </c>
      <c r="S92" s="172">
        <f t="shared" si="62"/>
        <v>0</v>
      </c>
    </row>
    <row r="93" spans="2:19" ht="15" customHeight="1">
      <c r="B93" s="490" t="s">
        <v>807</v>
      </c>
      <c r="C93" s="501">
        <f>SUM(I93:L93)</f>
        <v>0</v>
      </c>
      <c r="D93" s="501">
        <f>C93-E93</f>
        <v>0</v>
      </c>
      <c r="E93" s="501">
        <f>SUM(P93:S93)</f>
        <v>0</v>
      </c>
      <c r="F93" s="491"/>
      <c r="G93" s="176"/>
      <c r="H93" s="176"/>
      <c r="I93" s="176"/>
      <c r="J93" s="176"/>
      <c r="K93" s="172">
        <f>R93</f>
        <v>0</v>
      </c>
      <c r="L93" s="176"/>
      <c r="M93" s="491"/>
      <c r="N93" s="176"/>
      <c r="O93" s="176"/>
      <c r="P93" s="176"/>
      <c r="Q93" s="176"/>
      <c r="R93" s="176"/>
      <c r="S93" s="176"/>
    </row>
    <row r="94" spans="2:19" ht="15" customHeight="1">
      <c r="B94" s="490" t="s">
        <v>921</v>
      </c>
      <c r="C94" s="501">
        <f>SUM(I94:L94)</f>
        <v>0</v>
      </c>
      <c r="D94" s="501">
        <f>C94-E94</f>
        <v>0</v>
      </c>
      <c r="E94" s="501">
        <f>SUM(P94:S94)</f>
        <v>0</v>
      </c>
      <c r="F94" s="491"/>
      <c r="G94" s="176"/>
      <c r="H94" s="176"/>
      <c r="I94" s="176"/>
      <c r="J94" s="176"/>
      <c r="K94" s="172">
        <f>R94</f>
        <v>0</v>
      </c>
      <c r="L94" s="176"/>
      <c r="M94" s="491"/>
      <c r="N94" s="176"/>
      <c r="O94" s="176"/>
      <c r="P94" s="176"/>
      <c r="Q94" s="176"/>
      <c r="R94" s="176"/>
      <c r="S94" s="176"/>
    </row>
    <row r="95" spans="2:19" ht="15" customHeight="1">
      <c r="B95" s="490" t="s">
        <v>813</v>
      </c>
      <c r="C95" s="501">
        <f>SUM(I95:L95)</f>
        <v>0</v>
      </c>
      <c r="D95" s="501">
        <f>C95-E95</f>
        <v>0</v>
      </c>
      <c r="E95" s="501">
        <f>SUM(P95:S95)</f>
        <v>0</v>
      </c>
      <c r="F95" s="491"/>
      <c r="G95" s="176"/>
      <c r="H95" s="176"/>
      <c r="I95" s="176"/>
      <c r="J95" s="176"/>
      <c r="K95" s="172">
        <f>R95</f>
        <v>0</v>
      </c>
      <c r="L95" s="176"/>
      <c r="M95" s="491"/>
      <c r="N95" s="176"/>
      <c r="O95" s="176"/>
      <c r="P95" s="176"/>
      <c r="Q95" s="176"/>
      <c r="R95" s="176"/>
      <c r="S95" s="176"/>
    </row>
    <row r="96" spans="2:19" ht="15" customHeight="1">
      <c r="B96" s="487" t="s">
        <v>911</v>
      </c>
      <c r="C96" s="500">
        <f>+SUM(C97:C99,C103:C106)</f>
        <v>0</v>
      </c>
      <c r="D96" s="500">
        <f>+SUM(D97:D99,D103:D106)</f>
        <v>0</v>
      </c>
      <c r="E96" s="500">
        <f>+SUM(E97:E99,E103:E106)</f>
        <v>0</v>
      </c>
      <c r="F96" s="483"/>
      <c r="G96" s="172">
        <f t="shared" ref="G96:L96" si="63">+SUM(G97:G99,G103:G106)</f>
        <v>0</v>
      </c>
      <c r="H96" s="172">
        <f t="shared" si="63"/>
        <v>0</v>
      </c>
      <c r="I96" s="172">
        <f t="shared" si="63"/>
        <v>0</v>
      </c>
      <c r="J96" s="172">
        <f t="shared" si="63"/>
        <v>0</v>
      </c>
      <c r="K96" s="172">
        <f t="shared" si="63"/>
        <v>0</v>
      </c>
      <c r="L96" s="172">
        <f t="shared" si="63"/>
        <v>0</v>
      </c>
      <c r="M96" s="483"/>
      <c r="N96" s="172">
        <f t="shared" ref="N96:S96" si="64">+SUM(N97:N99,N103:N106)</f>
        <v>0</v>
      </c>
      <c r="O96" s="172">
        <f t="shared" si="64"/>
        <v>0</v>
      </c>
      <c r="P96" s="172">
        <f t="shared" si="64"/>
        <v>0</v>
      </c>
      <c r="Q96" s="172">
        <f t="shared" si="64"/>
        <v>0</v>
      </c>
      <c r="R96" s="172">
        <f t="shared" si="64"/>
        <v>0</v>
      </c>
      <c r="S96" s="172">
        <f t="shared" si="64"/>
        <v>0</v>
      </c>
    </row>
    <row r="97" spans="2:19" ht="15" customHeight="1">
      <c r="B97" s="464" t="s">
        <v>770</v>
      </c>
      <c r="C97" s="500">
        <f>SUM(I97:L97)</f>
        <v>0</v>
      </c>
      <c r="D97" s="500">
        <f>C97-E97</f>
        <v>0</v>
      </c>
      <c r="E97" s="500">
        <f>SUM(P97:S97)</f>
        <v>0</v>
      </c>
      <c r="F97" s="483"/>
      <c r="G97" s="176"/>
      <c r="H97" s="176"/>
      <c r="I97" s="176"/>
      <c r="J97" s="176"/>
      <c r="K97" s="172">
        <f>R97</f>
        <v>0</v>
      </c>
      <c r="L97" s="176"/>
      <c r="M97" s="483"/>
      <c r="N97" s="176"/>
      <c r="O97" s="176"/>
      <c r="P97" s="176"/>
      <c r="Q97" s="176"/>
      <c r="R97" s="176"/>
      <c r="S97" s="176"/>
    </row>
    <row r="98" spans="2:19" ht="15" customHeight="1">
      <c r="B98" s="464" t="s">
        <v>773</v>
      </c>
      <c r="C98" s="500">
        <f>SUM(I98:L98)</f>
        <v>0</v>
      </c>
      <c r="D98" s="500">
        <f>C98-E98</f>
        <v>0</v>
      </c>
      <c r="E98" s="500">
        <f>SUM(P98:S98)</f>
        <v>0</v>
      </c>
      <c r="F98" s="483"/>
      <c r="G98" s="176"/>
      <c r="H98" s="176"/>
      <c r="I98" s="176"/>
      <c r="J98" s="176"/>
      <c r="K98" s="172">
        <f>R98</f>
        <v>0</v>
      </c>
      <c r="L98" s="176"/>
      <c r="M98" s="483"/>
      <c r="N98" s="176"/>
      <c r="O98" s="176"/>
      <c r="P98" s="176"/>
      <c r="Q98" s="176"/>
      <c r="R98" s="176"/>
      <c r="S98" s="176"/>
    </row>
    <row r="99" spans="2:19" ht="15" customHeight="1">
      <c r="B99" s="464" t="s">
        <v>840</v>
      </c>
      <c r="C99" s="500">
        <f>SUM(C100:C102)</f>
        <v>0</v>
      </c>
      <c r="D99" s="500">
        <f>SUM(D100:D102)</f>
        <v>0</v>
      </c>
      <c r="E99" s="500">
        <f>SUM(E100:E102)</f>
        <v>0</v>
      </c>
      <c r="F99" s="483"/>
      <c r="G99" s="172">
        <f t="shared" ref="G99:L99" si="65">SUM(G100:G102)</f>
        <v>0</v>
      </c>
      <c r="H99" s="172">
        <f t="shared" si="65"/>
        <v>0</v>
      </c>
      <c r="I99" s="172">
        <f t="shared" si="65"/>
        <v>0</v>
      </c>
      <c r="J99" s="172">
        <f t="shared" si="65"/>
        <v>0</v>
      </c>
      <c r="K99" s="172">
        <f t="shared" si="65"/>
        <v>0</v>
      </c>
      <c r="L99" s="172">
        <f t="shared" si="65"/>
        <v>0</v>
      </c>
      <c r="M99" s="483"/>
      <c r="N99" s="172">
        <f t="shared" ref="N99:S99" si="66">SUM(N100:N102)</f>
        <v>0</v>
      </c>
      <c r="O99" s="172">
        <f t="shared" si="66"/>
        <v>0</v>
      </c>
      <c r="P99" s="172">
        <f t="shared" si="66"/>
        <v>0</v>
      </c>
      <c r="Q99" s="172">
        <f t="shared" si="66"/>
        <v>0</v>
      </c>
      <c r="R99" s="172">
        <f t="shared" si="66"/>
        <v>0</v>
      </c>
      <c r="S99" s="172">
        <f t="shared" si="66"/>
        <v>0</v>
      </c>
    </row>
    <row r="100" spans="2:19" ht="15" customHeight="1">
      <c r="B100" s="493" t="s">
        <v>776</v>
      </c>
      <c r="C100" s="501">
        <f t="shared" ref="C100:C105" si="67">SUM(I100:L100)</f>
        <v>0</v>
      </c>
      <c r="D100" s="501">
        <f t="shared" ref="D100:D105" si="68">C100-E100</f>
        <v>0</v>
      </c>
      <c r="E100" s="501">
        <f t="shared" ref="E100:E105" si="69">SUM(P100:S100)</f>
        <v>0</v>
      </c>
      <c r="F100" s="483"/>
      <c r="G100" s="176"/>
      <c r="H100" s="176"/>
      <c r="I100" s="176"/>
      <c r="J100" s="176"/>
      <c r="K100" s="172">
        <f t="shared" ref="K100:K105" si="70">R100</f>
        <v>0</v>
      </c>
      <c r="L100" s="176"/>
      <c r="M100" s="483"/>
      <c r="N100" s="176"/>
      <c r="O100" s="176"/>
      <c r="P100" s="176"/>
      <c r="Q100" s="176"/>
      <c r="R100" s="176"/>
      <c r="S100" s="176"/>
    </row>
    <row r="101" spans="2:19" ht="15" customHeight="1">
      <c r="B101" s="493" t="s">
        <v>779</v>
      </c>
      <c r="C101" s="501">
        <f t="shared" si="67"/>
        <v>0</v>
      </c>
      <c r="D101" s="501">
        <f t="shared" si="68"/>
        <v>0</v>
      </c>
      <c r="E101" s="501">
        <f t="shared" si="69"/>
        <v>0</v>
      </c>
      <c r="F101" s="483"/>
      <c r="G101" s="176"/>
      <c r="H101" s="176"/>
      <c r="I101" s="176"/>
      <c r="J101" s="176"/>
      <c r="K101" s="172">
        <f t="shared" si="70"/>
        <v>0</v>
      </c>
      <c r="L101" s="176"/>
      <c r="M101" s="483"/>
      <c r="N101" s="176"/>
      <c r="O101" s="176"/>
      <c r="P101" s="176"/>
      <c r="Q101" s="176"/>
      <c r="R101" s="176"/>
      <c r="S101" s="176"/>
    </row>
    <row r="102" spans="2:19" ht="15" customHeight="1">
      <c r="B102" s="493" t="s">
        <v>782</v>
      </c>
      <c r="C102" s="501">
        <f t="shared" si="67"/>
        <v>0</v>
      </c>
      <c r="D102" s="501">
        <f t="shared" si="68"/>
        <v>0</v>
      </c>
      <c r="E102" s="501">
        <f t="shared" si="69"/>
        <v>0</v>
      </c>
      <c r="F102" s="483"/>
      <c r="G102" s="176"/>
      <c r="H102" s="176"/>
      <c r="I102" s="176"/>
      <c r="J102" s="176"/>
      <c r="K102" s="172">
        <f t="shared" si="70"/>
        <v>0</v>
      </c>
      <c r="L102" s="176"/>
      <c r="M102" s="483"/>
      <c r="N102" s="176"/>
      <c r="O102" s="176"/>
      <c r="P102" s="176"/>
      <c r="Q102" s="176"/>
      <c r="R102" s="176"/>
      <c r="S102" s="176"/>
    </row>
    <row r="103" spans="2:19" ht="15" customHeight="1">
      <c r="B103" s="464" t="s">
        <v>785</v>
      </c>
      <c r="C103" s="500">
        <f t="shared" si="67"/>
        <v>0</v>
      </c>
      <c r="D103" s="500">
        <f t="shared" si="68"/>
        <v>0</v>
      </c>
      <c r="E103" s="500">
        <f t="shared" si="69"/>
        <v>0</v>
      </c>
      <c r="F103" s="483"/>
      <c r="G103" s="176"/>
      <c r="H103" s="176"/>
      <c r="I103" s="176"/>
      <c r="J103" s="176"/>
      <c r="K103" s="172">
        <f t="shared" si="70"/>
        <v>0</v>
      </c>
      <c r="L103" s="176"/>
      <c r="M103" s="483"/>
      <c r="N103" s="176"/>
      <c r="O103" s="176"/>
      <c r="P103" s="176"/>
      <c r="Q103" s="176"/>
      <c r="R103" s="176"/>
      <c r="S103" s="176"/>
    </row>
    <row r="104" spans="2:19" ht="15" customHeight="1">
      <c r="B104" s="464" t="s">
        <v>788</v>
      </c>
      <c r="C104" s="500">
        <f t="shared" si="67"/>
        <v>0</v>
      </c>
      <c r="D104" s="500">
        <f t="shared" si="68"/>
        <v>0</v>
      </c>
      <c r="E104" s="500">
        <f t="shared" si="69"/>
        <v>0</v>
      </c>
      <c r="F104" s="483"/>
      <c r="G104" s="176"/>
      <c r="H104" s="176"/>
      <c r="I104" s="176"/>
      <c r="J104" s="176"/>
      <c r="K104" s="172">
        <f t="shared" si="70"/>
        <v>0</v>
      </c>
      <c r="L104" s="176"/>
      <c r="M104" s="483"/>
      <c r="N104" s="176"/>
      <c r="O104" s="176"/>
      <c r="P104" s="176"/>
      <c r="Q104" s="176"/>
      <c r="R104" s="176"/>
      <c r="S104" s="176"/>
    </row>
    <row r="105" spans="2:19" ht="15" customHeight="1">
      <c r="B105" s="464" t="s">
        <v>796</v>
      </c>
      <c r="C105" s="500">
        <f t="shared" si="67"/>
        <v>0</v>
      </c>
      <c r="D105" s="500">
        <f t="shared" si="68"/>
        <v>0</v>
      </c>
      <c r="E105" s="500">
        <f t="shared" si="69"/>
        <v>0</v>
      </c>
      <c r="F105" s="483"/>
      <c r="G105" s="176"/>
      <c r="H105" s="176"/>
      <c r="I105" s="176"/>
      <c r="J105" s="176"/>
      <c r="K105" s="172">
        <f t="shared" si="70"/>
        <v>0</v>
      </c>
      <c r="L105" s="176"/>
      <c r="M105" s="483"/>
      <c r="N105" s="176"/>
      <c r="O105" s="176"/>
      <c r="P105" s="176"/>
      <c r="Q105" s="176"/>
      <c r="R105" s="176"/>
      <c r="S105" s="176"/>
    </row>
    <row r="106" spans="2:19" s="167" customFormat="1" ht="15" customHeight="1">
      <c r="B106" s="489" t="s">
        <v>804</v>
      </c>
      <c r="C106" s="500">
        <f>+C107+C108+C109</f>
        <v>0</v>
      </c>
      <c r="D106" s="500">
        <f>+D107+D108+D109</f>
        <v>0</v>
      </c>
      <c r="E106" s="500">
        <f>+E107+E108+E109</f>
        <v>0</v>
      </c>
      <c r="F106" s="491"/>
      <c r="G106" s="172">
        <f t="shared" ref="G106:L106" si="71">+G107+G108+G109</f>
        <v>0</v>
      </c>
      <c r="H106" s="172">
        <f t="shared" si="71"/>
        <v>0</v>
      </c>
      <c r="I106" s="172">
        <f t="shared" si="71"/>
        <v>0</v>
      </c>
      <c r="J106" s="172">
        <f t="shared" si="71"/>
        <v>0</v>
      </c>
      <c r="K106" s="172">
        <f t="shared" si="71"/>
        <v>0</v>
      </c>
      <c r="L106" s="172">
        <f t="shared" si="71"/>
        <v>0</v>
      </c>
      <c r="M106" s="491"/>
      <c r="N106" s="172">
        <f t="shared" ref="N106:S106" si="72">+N107+N108+N109</f>
        <v>0</v>
      </c>
      <c r="O106" s="172">
        <f t="shared" si="72"/>
        <v>0</v>
      </c>
      <c r="P106" s="172">
        <f t="shared" si="72"/>
        <v>0</v>
      </c>
      <c r="Q106" s="172">
        <f t="shared" si="72"/>
        <v>0</v>
      </c>
      <c r="R106" s="172">
        <f t="shared" si="72"/>
        <v>0</v>
      </c>
      <c r="S106" s="172">
        <f t="shared" si="72"/>
        <v>0</v>
      </c>
    </row>
    <row r="107" spans="2:19" s="167" customFormat="1" ht="15" customHeight="1">
      <c r="B107" s="490" t="s">
        <v>807</v>
      </c>
      <c r="C107" s="501">
        <f>SUM(I107:L107)</f>
        <v>0</v>
      </c>
      <c r="D107" s="501">
        <f>C107-E107</f>
        <v>0</v>
      </c>
      <c r="E107" s="501">
        <f>SUM(P107:S107)</f>
        <v>0</v>
      </c>
      <c r="F107" s="491"/>
      <c r="G107" s="176"/>
      <c r="H107" s="176"/>
      <c r="I107" s="176"/>
      <c r="J107" s="176"/>
      <c r="K107" s="172">
        <f>R107</f>
        <v>0</v>
      </c>
      <c r="L107" s="176"/>
      <c r="M107" s="491"/>
      <c r="N107" s="176"/>
      <c r="O107" s="176"/>
      <c r="P107" s="176"/>
      <c r="Q107" s="176"/>
      <c r="R107" s="176"/>
      <c r="S107" s="176"/>
    </row>
    <row r="108" spans="2:19" s="167" customFormat="1" ht="15" customHeight="1">
      <c r="B108" s="490" t="s">
        <v>921</v>
      </c>
      <c r="C108" s="501">
        <f>SUM(I108:L108)</f>
        <v>0</v>
      </c>
      <c r="D108" s="501">
        <f>C108-E108</f>
        <v>0</v>
      </c>
      <c r="E108" s="501">
        <f>SUM(P108:S108)</f>
        <v>0</v>
      </c>
      <c r="F108" s="491"/>
      <c r="G108" s="176"/>
      <c r="H108" s="176"/>
      <c r="I108" s="176"/>
      <c r="J108" s="176"/>
      <c r="K108" s="172">
        <f>R108</f>
        <v>0</v>
      </c>
      <c r="L108" s="176"/>
      <c r="M108" s="491"/>
      <c r="N108" s="176"/>
      <c r="O108" s="176"/>
      <c r="P108" s="176"/>
      <c r="Q108" s="176"/>
      <c r="R108" s="176"/>
      <c r="S108" s="176"/>
    </row>
    <row r="109" spans="2:19" s="167" customFormat="1" ht="15" customHeight="1">
      <c r="B109" s="490" t="s">
        <v>813</v>
      </c>
      <c r="C109" s="501">
        <f>SUM(I109:L109)</f>
        <v>0</v>
      </c>
      <c r="D109" s="501">
        <f>C109-E109</f>
        <v>0</v>
      </c>
      <c r="E109" s="501">
        <f>SUM(P109:S109)</f>
        <v>0</v>
      </c>
      <c r="F109" s="491"/>
      <c r="G109" s="176"/>
      <c r="H109" s="176"/>
      <c r="I109" s="176"/>
      <c r="J109" s="176"/>
      <c r="K109" s="172">
        <f>R109</f>
        <v>0</v>
      </c>
      <c r="L109" s="176"/>
      <c r="M109" s="491"/>
      <c r="N109" s="176"/>
      <c r="O109" s="176"/>
      <c r="P109" s="176"/>
      <c r="Q109" s="176"/>
      <c r="R109" s="176"/>
      <c r="S109" s="176"/>
    </row>
    <row r="110" spans="2:19" ht="15" customHeight="1">
      <c r="B110" s="487" t="s">
        <v>912</v>
      </c>
      <c r="C110" s="500">
        <f>+SUM(C111:C113,C117:C120)</f>
        <v>0</v>
      </c>
      <c r="D110" s="500">
        <f>+SUM(D111:D113,D117:D120)</f>
        <v>0</v>
      </c>
      <c r="E110" s="500">
        <f>+SUM(E111:E113,E117:E120)</f>
        <v>0</v>
      </c>
      <c r="F110" s="483"/>
      <c r="G110" s="500">
        <f t="shared" ref="G110:L110" si="73">+SUM(G111:G113,G117:G120)</f>
        <v>0</v>
      </c>
      <c r="H110" s="500">
        <f t="shared" si="73"/>
        <v>0</v>
      </c>
      <c r="I110" s="500">
        <f t="shared" si="73"/>
        <v>0</v>
      </c>
      <c r="J110" s="500">
        <f t="shared" si="73"/>
        <v>0</v>
      </c>
      <c r="K110" s="500">
        <f t="shared" si="73"/>
        <v>0</v>
      </c>
      <c r="L110" s="500">
        <f t="shared" si="73"/>
        <v>0</v>
      </c>
      <c r="M110" s="483"/>
      <c r="N110" s="500">
        <f t="shared" ref="N110:S110" si="74">+SUM(N111:N113,N117:N120)</f>
        <v>0</v>
      </c>
      <c r="O110" s="500">
        <f t="shared" si="74"/>
        <v>0</v>
      </c>
      <c r="P110" s="500">
        <f t="shared" si="74"/>
        <v>0</v>
      </c>
      <c r="Q110" s="500">
        <f t="shared" si="74"/>
        <v>0</v>
      </c>
      <c r="R110" s="500">
        <f t="shared" si="74"/>
        <v>0</v>
      </c>
      <c r="S110" s="500">
        <f t="shared" si="74"/>
        <v>0</v>
      </c>
    </row>
    <row r="111" spans="2:19" ht="15" customHeight="1">
      <c r="B111" s="464" t="s">
        <v>770</v>
      </c>
      <c r="C111" s="500">
        <f>SUM(I111:L111)</f>
        <v>0</v>
      </c>
      <c r="D111" s="500">
        <f>C111-E111</f>
        <v>0</v>
      </c>
      <c r="E111" s="500">
        <f>SUM(P111:S111)</f>
        <v>0</v>
      </c>
      <c r="F111" s="483"/>
      <c r="G111" s="176"/>
      <c r="H111" s="176"/>
      <c r="I111" s="176"/>
      <c r="J111" s="176"/>
      <c r="K111" s="172">
        <f>R111</f>
        <v>0</v>
      </c>
      <c r="L111" s="176"/>
      <c r="M111" s="483"/>
      <c r="N111" s="176"/>
      <c r="O111" s="176"/>
      <c r="P111" s="176"/>
      <c r="Q111" s="176"/>
      <c r="R111" s="176"/>
      <c r="S111" s="176"/>
    </row>
    <row r="112" spans="2:19" ht="15" customHeight="1">
      <c r="B112" s="464" t="s">
        <v>773</v>
      </c>
      <c r="C112" s="500">
        <f>SUM(I112:L112)</f>
        <v>0</v>
      </c>
      <c r="D112" s="500">
        <f>C112-E112</f>
        <v>0</v>
      </c>
      <c r="E112" s="500">
        <f>SUM(P112:S112)</f>
        <v>0</v>
      </c>
      <c r="F112" s="483"/>
      <c r="G112" s="176"/>
      <c r="H112" s="176"/>
      <c r="I112" s="176"/>
      <c r="J112" s="176"/>
      <c r="K112" s="172">
        <f>R112</f>
        <v>0</v>
      </c>
      <c r="L112" s="176"/>
      <c r="M112" s="483"/>
      <c r="N112" s="176"/>
      <c r="O112" s="176"/>
      <c r="P112" s="176"/>
      <c r="Q112" s="176"/>
      <c r="R112" s="176"/>
      <c r="S112" s="176"/>
    </row>
    <row r="113" spans="2:19" ht="15" customHeight="1">
      <c r="B113" s="464" t="s">
        <v>840</v>
      </c>
      <c r="C113" s="500">
        <f>SUM(C114:C116)</f>
        <v>0</v>
      </c>
      <c r="D113" s="500">
        <f>SUM(D114:D116)</f>
        <v>0</v>
      </c>
      <c r="E113" s="500">
        <f>SUM(E114:E116)</f>
        <v>0</v>
      </c>
      <c r="F113" s="483"/>
      <c r="G113" s="172">
        <f t="shared" ref="G113:L113" si="75">SUM(G114:G116)</f>
        <v>0</v>
      </c>
      <c r="H113" s="172">
        <f t="shared" si="75"/>
        <v>0</v>
      </c>
      <c r="I113" s="172">
        <f t="shared" si="75"/>
        <v>0</v>
      </c>
      <c r="J113" s="172">
        <f t="shared" si="75"/>
        <v>0</v>
      </c>
      <c r="K113" s="172">
        <f t="shared" si="75"/>
        <v>0</v>
      </c>
      <c r="L113" s="172">
        <f t="shared" si="75"/>
        <v>0</v>
      </c>
      <c r="M113" s="483"/>
      <c r="N113" s="172">
        <f t="shared" ref="N113:S113" si="76">SUM(N114:N116)</f>
        <v>0</v>
      </c>
      <c r="O113" s="172">
        <f t="shared" si="76"/>
        <v>0</v>
      </c>
      <c r="P113" s="172">
        <f t="shared" si="76"/>
        <v>0</v>
      </c>
      <c r="Q113" s="172">
        <f t="shared" si="76"/>
        <v>0</v>
      </c>
      <c r="R113" s="172">
        <f t="shared" si="76"/>
        <v>0</v>
      </c>
      <c r="S113" s="172">
        <f t="shared" si="76"/>
        <v>0</v>
      </c>
    </row>
    <row r="114" spans="2:19" ht="15" customHeight="1">
      <c r="B114" s="493" t="s">
        <v>776</v>
      </c>
      <c r="C114" s="501">
        <f t="shared" ref="C114:C119" si="77">SUM(I114:L114)</f>
        <v>0</v>
      </c>
      <c r="D114" s="501">
        <f t="shared" ref="D114:D119" si="78">C114-E114</f>
        <v>0</v>
      </c>
      <c r="E114" s="501">
        <f t="shared" ref="E114:E119" si="79">SUM(P114:S114)</f>
        <v>0</v>
      </c>
      <c r="F114" s="483"/>
      <c r="G114" s="176"/>
      <c r="H114" s="176"/>
      <c r="I114" s="176"/>
      <c r="J114" s="176"/>
      <c r="K114" s="172">
        <f t="shared" ref="K114:K119" si="80">R114</f>
        <v>0</v>
      </c>
      <c r="L114" s="176"/>
      <c r="M114" s="483"/>
      <c r="N114" s="176"/>
      <c r="O114" s="176"/>
      <c r="P114" s="176"/>
      <c r="Q114" s="176"/>
      <c r="R114" s="176"/>
      <c r="S114" s="176"/>
    </row>
    <row r="115" spans="2:19" ht="15" customHeight="1">
      <c r="B115" s="493" t="s">
        <v>779</v>
      </c>
      <c r="C115" s="501">
        <f t="shared" si="77"/>
        <v>0</v>
      </c>
      <c r="D115" s="501">
        <f t="shared" si="78"/>
        <v>0</v>
      </c>
      <c r="E115" s="501">
        <f t="shared" si="79"/>
        <v>0</v>
      </c>
      <c r="F115" s="483"/>
      <c r="G115" s="176"/>
      <c r="H115" s="176"/>
      <c r="I115" s="176"/>
      <c r="J115" s="176"/>
      <c r="K115" s="172">
        <f t="shared" si="80"/>
        <v>0</v>
      </c>
      <c r="L115" s="176"/>
      <c r="M115" s="483"/>
      <c r="N115" s="176"/>
      <c r="O115" s="176"/>
      <c r="P115" s="176"/>
      <c r="Q115" s="176"/>
      <c r="R115" s="176"/>
      <c r="S115" s="176"/>
    </row>
    <row r="116" spans="2:19" ht="15" customHeight="1">
      <c r="B116" s="493" t="s">
        <v>782</v>
      </c>
      <c r="C116" s="501">
        <f t="shared" si="77"/>
        <v>0</v>
      </c>
      <c r="D116" s="501">
        <f t="shared" si="78"/>
        <v>0</v>
      </c>
      <c r="E116" s="501">
        <f t="shared" si="79"/>
        <v>0</v>
      </c>
      <c r="F116" s="483"/>
      <c r="G116" s="176"/>
      <c r="H116" s="176"/>
      <c r="I116" s="176"/>
      <c r="J116" s="176"/>
      <c r="K116" s="172">
        <f t="shared" si="80"/>
        <v>0</v>
      </c>
      <c r="L116" s="176"/>
      <c r="M116" s="483"/>
      <c r="N116" s="176"/>
      <c r="O116" s="176"/>
      <c r="P116" s="176"/>
      <c r="Q116" s="176"/>
      <c r="R116" s="176"/>
      <c r="S116" s="176"/>
    </row>
    <row r="117" spans="2:19" ht="15" customHeight="1">
      <c r="B117" s="464" t="s">
        <v>785</v>
      </c>
      <c r="C117" s="500">
        <f t="shared" si="77"/>
        <v>0</v>
      </c>
      <c r="D117" s="500">
        <f t="shared" si="78"/>
        <v>0</v>
      </c>
      <c r="E117" s="500">
        <f t="shared" si="79"/>
        <v>0</v>
      </c>
      <c r="F117" s="483"/>
      <c r="G117" s="176"/>
      <c r="H117" s="176"/>
      <c r="I117" s="176"/>
      <c r="J117" s="176"/>
      <c r="K117" s="172">
        <f t="shared" si="80"/>
        <v>0</v>
      </c>
      <c r="L117" s="176"/>
      <c r="M117" s="483"/>
      <c r="N117" s="176"/>
      <c r="O117" s="176"/>
      <c r="P117" s="176"/>
      <c r="Q117" s="176"/>
      <c r="R117" s="176"/>
      <c r="S117" s="176"/>
    </row>
    <row r="118" spans="2:19" ht="15" customHeight="1">
      <c r="B118" s="464" t="s">
        <v>788</v>
      </c>
      <c r="C118" s="500">
        <f t="shared" si="77"/>
        <v>0</v>
      </c>
      <c r="D118" s="500">
        <f t="shared" si="78"/>
        <v>0</v>
      </c>
      <c r="E118" s="500">
        <f t="shared" si="79"/>
        <v>0</v>
      </c>
      <c r="F118" s="483"/>
      <c r="G118" s="176"/>
      <c r="H118" s="176"/>
      <c r="I118" s="176"/>
      <c r="J118" s="176"/>
      <c r="K118" s="172">
        <f t="shared" si="80"/>
        <v>0</v>
      </c>
      <c r="L118" s="176"/>
      <c r="M118" s="483"/>
      <c r="N118" s="176"/>
      <c r="O118" s="176"/>
      <c r="P118" s="176"/>
      <c r="Q118" s="176"/>
      <c r="R118" s="176"/>
      <c r="S118" s="176"/>
    </row>
    <row r="119" spans="2:19" ht="15" customHeight="1">
      <c r="B119" s="464" t="s">
        <v>796</v>
      </c>
      <c r="C119" s="500">
        <f t="shared" si="77"/>
        <v>0</v>
      </c>
      <c r="D119" s="500">
        <f t="shared" si="78"/>
        <v>0</v>
      </c>
      <c r="E119" s="500">
        <f t="shared" si="79"/>
        <v>0</v>
      </c>
      <c r="F119" s="483"/>
      <c r="G119" s="176"/>
      <c r="H119" s="176"/>
      <c r="I119" s="176"/>
      <c r="J119" s="176"/>
      <c r="K119" s="172">
        <f t="shared" si="80"/>
        <v>0</v>
      </c>
      <c r="L119" s="176"/>
      <c r="M119" s="483"/>
      <c r="N119" s="176"/>
      <c r="O119" s="176"/>
      <c r="P119" s="176"/>
      <c r="Q119" s="176"/>
      <c r="R119" s="176"/>
      <c r="S119" s="176"/>
    </row>
    <row r="120" spans="2:19" s="167" customFormat="1" ht="15" customHeight="1">
      <c r="B120" s="489" t="s">
        <v>804</v>
      </c>
      <c r="C120" s="500">
        <f>+C121+C122+C123</f>
        <v>0</v>
      </c>
      <c r="D120" s="500">
        <f>+D121+D122+D123</f>
        <v>0</v>
      </c>
      <c r="E120" s="500">
        <f>+E121+E122+E123</f>
        <v>0</v>
      </c>
      <c r="F120" s="491"/>
      <c r="G120" s="172">
        <f t="shared" ref="G120:L120" si="81">+G121+G122+G123</f>
        <v>0</v>
      </c>
      <c r="H120" s="172">
        <f t="shared" si="81"/>
        <v>0</v>
      </c>
      <c r="I120" s="172">
        <f t="shared" si="81"/>
        <v>0</v>
      </c>
      <c r="J120" s="172">
        <f t="shared" si="81"/>
        <v>0</v>
      </c>
      <c r="K120" s="172">
        <f t="shared" si="81"/>
        <v>0</v>
      </c>
      <c r="L120" s="172">
        <f t="shared" si="81"/>
        <v>0</v>
      </c>
      <c r="M120" s="491"/>
      <c r="N120" s="172">
        <f t="shared" ref="N120:S120" si="82">+N121+N122+N123</f>
        <v>0</v>
      </c>
      <c r="O120" s="172">
        <f t="shared" si="82"/>
        <v>0</v>
      </c>
      <c r="P120" s="172">
        <f t="shared" si="82"/>
        <v>0</v>
      </c>
      <c r="Q120" s="172">
        <f t="shared" si="82"/>
        <v>0</v>
      </c>
      <c r="R120" s="172">
        <f t="shared" si="82"/>
        <v>0</v>
      </c>
      <c r="S120" s="172">
        <f t="shared" si="82"/>
        <v>0</v>
      </c>
    </row>
    <row r="121" spans="2:19" ht="15" customHeight="1">
      <c r="B121" s="490" t="s">
        <v>807</v>
      </c>
      <c r="C121" s="501">
        <f>SUM(I121:L121)</f>
        <v>0</v>
      </c>
      <c r="D121" s="501">
        <f>C121-E121</f>
        <v>0</v>
      </c>
      <c r="E121" s="501">
        <f>SUM(P121:S121)</f>
        <v>0</v>
      </c>
      <c r="F121" s="491"/>
      <c r="G121" s="176"/>
      <c r="H121" s="176"/>
      <c r="I121" s="176"/>
      <c r="J121" s="176"/>
      <c r="K121" s="172">
        <f>R121</f>
        <v>0</v>
      </c>
      <c r="L121" s="176"/>
      <c r="M121" s="491"/>
      <c r="N121" s="176"/>
      <c r="O121" s="176"/>
      <c r="P121" s="176"/>
      <c r="Q121" s="176"/>
      <c r="R121" s="176"/>
      <c r="S121" s="176"/>
    </row>
    <row r="122" spans="2:19" ht="15" customHeight="1">
      <c r="B122" s="490" t="s">
        <v>921</v>
      </c>
      <c r="C122" s="501">
        <f>SUM(I122:L122)</f>
        <v>0</v>
      </c>
      <c r="D122" s="501">
        <f>C122-E122</f>
        <v>0</v>
      </c>
      <c r="E122" s="501">
        <f>SUM(P122:S122)</f>
        <v>0</v>
      </c>
      <c r="F122" s="491"/>
      <c r="G122" s="176"/>
      <c r="H122" s="176"/>
      <c r="I122" s="176"/>
      <c r="J122" s="176"/>
      <c r="K122" s="172">
        <f>R122</f>
        <v>0</v>
      </c>
      <c r="L122" s="176"/>
      <c r="M122" s="491"/>
      <c r="N122" s="176"/>
      <c r="O122" s="176"/>
      <c r="P122" s="176"/>
      <c r="Q122" s="176"/>
      <c r="R122" s="176"/>
      <c r="S122" s="176"/>
    </row>
    <row r="123" spans="2:19" ht="15" customHeight="1">
      <c r="B123" s="490" t="s">
        <v>813</v>
      </c>
      <c r="C123" s="501">
        <f>SUM(I123:L123)</f>
        <v>0</v>
      </c>
      <c r="D123" s="501">
        <f>C123-E123</f>
        <v>0</v>
      </c>
      <c r="E123" s="501">
        <f>SUM(P123:S123)</f>
        <v>0</v>
      </c>
      <c r="F123" s="491"/>
      <c r="G123" s="176"/>
      <c r="H123" s="176"/>
      <c r="I123" s="176"/>
      <c r="J123" s="176"/>
      <c r="K123" s="172">
        <f>R123</f>
        <v>0</v>
      </c>
      <c r="L123" s="176"/>
      <c r="M123" s="491"/>
      <c r="N123" s="176"/>
      <c r="O123" s="176"/>
      <c r="P123" s="176"/>
      <c r="Q123" s="176"/>
      <c r="R123" s="176"/>
      <c r="S123" s="176"/>
    </row>
    <row r="124" spans="2:19" ht="15" customHeight="1">
      <c r="B124" s="487" t="s">
        <v>913</v>
      </c>
      <c r="C124" s="500">
        <f>+SUM(C125:C131)</f>
        <v>0</v>
      </c>
      <c r="D124" s="500">
        <f>+SUM(D125:D131)</f>
        <v>0</v>
      </c>
      <c r="E124" s="500">
        <f>+SUM(E125:E131)</f>
        <v>0</v>
      </c>
      <c r="F124" s="483"/>
      <c r="G124" s="172">
        <f t="shared" ref="G124:L124" si="83">+SUM(G125:G131)</f>
        <v>0</v>
      </c>
      <c r="H124" s="172">
        <f t="shared" si="83"/>
        <v>0</v>
      </c>
      <c r="I124" s="172">
        <f t="shared" si="83"/>
        <v>0</v>
      </c>
      <c r="J124" s="172">
        <f t="shared" si="83"/>
        <v>0</v>
      </c>
      <c r="K124" s="172">
        <f t="shared" si="83"/>
        <v>0</v>
      </c>
      <c r="L124" s="172">
        <f t="shared" si="83"/>
        <v>0</v>
      </c>
      <c r="M124" s="483"/>
      <c r="N124" s="172">
        <f t="shared" ref="N124:S124" si="84">+SUM(N125:N131)</f>
        <v>0</v>
      </c>
      <c r="O124" s="172">
        <f t="shared" si="84"/>
        <v>0</v>
      </c>
      <c r="P124" s="172">
        <f t="shared" si="84"/>
        <v>0</v>
      </c>
      <c r="Q124" s="172">
        <f t="shared" si="84"/>
        <v>0</v>
      </c>
      <c r="R124" s="172">
        <f t="shared" si="84"/>
        <v>0</v>
      </c>
      <c r="S124" s="172">
        <f t="shared" si="84"/>
        <v>0</v>
      </c>
    </row>
    <row r="125" spans="2:19" ht="15" customHeight="1">
      <c r="B125" s="464" t="s">
        <v>770</v>
      </c>
      <c r="C125" s="500">
        <f t="shared" ref="C125:C130" si="85">SUM(I125:L125)</f>
        <v>0</v>
      </c>
      <c r="D125" s="500">
        <f t="shared" ref="D125:D130" si="86">C125-E125</f>
        <v>0</v>
      </c>
      <c r="E125" s="500">
        <f t="shared" ref="E125:E130" si="87">SUM(P125:S125)</f>
        <v>0</v>
      </c>
      <c r="F125" s="483"/>
      <c r="G125" s="176"/>
      <c r="H125" s="176"/>
      <c r="I125" s="176"/>
      <c r="J125" s="176"/>
      <c r="K125" s="172">
        <f t="shared" ref="K125:K130" si="88">R125</f>
        <v>0</v>
      </c>
      <c r="L125" s="176"/>
      <c r="M125" s="483"/>
      <c r="N125" s="176"/>
      <c r="O125" s="176"/>
      <c r="P125" s="176"/>
      <c r="Q125" s="176"/>
      <c r="R125" s="176"/>
      <c r="S125" s="176"/>
    </row>
    <row r="126" spans="2:19" ht="15" customHeight="1">
      <c r="B126" s="464" t="s">
        <v>773</v>
      </c>
      <c r="C126" s="500">
        <f t="shared" si="85"/>
        <v>0</v>
      </c>
      <c r="D126" s="500">
        <f t="shared" si="86"/>
        <v>0</v>
      </c>
      <c r="E126" s="500">
        <f t="shared" si="87"/>
        <v>0</v>
      </c>
      <c r="F126" s="483"/>
      <c r="G126" s="176"/>
      <c r="H126" s="176"/>
      <c r="I126" s="176"/>
      <c r="J126" s="176"/>
      <c r="K126" s="172">
        <f t="shared" si="88"/>
        <v>0</v>
      </c>
      <c r="L126" s="176"/>
      <c r="M126" s="483"/>
      <c r="N126" s="176"/>
      <c r="O126" s="176"/>
      <c r="P126" s="176"/>
      <c r="Q126" s="176"/>
      <c r="R126" s="176"/>
      <c r="S126" s="176"/>
    </row>
    <row r="127" spans="2:19" ht="15" customHeight="1">
      <c r="B127" s="464" t="s">
        <v>840</v>
      </c>
      <c r="C127" s="500">
        <f t="shared" si="85"/>
        <v>0</v>
      </c>
      <c r="D127" s="500">
        <f t="shared" si="86"/>
        <v>0</v>
      </c>
      <c r="E127" s="500">
        <f t="shared" si="87"/>
        <v>0</v>
      </c>
      <c r="F127" s="483"/>
      <c r="G127" s="176"/>
      <c r="H127" s="176"/>
      <c r="I127" s="176"/>
      <c r="J127" s="176"/>
      <c r="K127" s="172">
        <f t="shared" si="88"/>
        <v>0</v>
      </c>
      <c r="L127" s="176"/>
      <c r="M127" s="483"/>
      <c r="N127" s="176"/>
      <c r="O127" s="176"/>
      <c r="P127" s="176"/>
      <c r="Q127" s="176"/>
      <c r="R127" s="176"/>
      <c r="S127" s="176"/>
    </row>
    <row r="128" spans="2:19" ht="15" customHeight="1">
      <c r="B128" s="464" t="s">
        <v>785</v>
      </c>
      <c r="C128" s="500">
        <f t="shared" si="85"/>
        <v>0</v>
      </c>
      <c r="D128" s="500">
        <f t="shared" si="86"/>
        <v>0</v>
      </c>
      <c r="E128" s="500">
        <f t="shared" si="87"/>
        <v>0</v>
      </c>
      <c r="F128" s="483"/>
      <c r="G128" s="176"/>
      <c r="H128" s="176"/>
      <c r="I128" s="176"/>
      <c r="J128" s="176"/>
      <c r="K128" s="172">
        <f t="shared" si="88"/>
        <v>0</v>
      </c>
      <c r="L128" s="176"/>
      <c r="M128" s="483"/>
      <c r="N128" s="176"/>
      <c r="O128" s="176"/>
      <c r="P128" s="176"/>
      <c r="Q128" s="176"/>
      <c r="R128" s="176"/>
      <c r="S128" s="176"/>
    </row>
    <row r="129" spans="2:19" ht="15" customHeight="1">
      <c r="B129" s="464" t="s">
        <v>788</v>
      </c>
      <c r="C129" s="500">
        <f t="shared" si="85"/>
        <v>0</v>
      </c>
      <c r="D129" s="500">
        <f t="shared" si="86"/>
        <v>0</v>
      </c>
      <c r="E129" s="500">
        <f t="shared" si="87"/>
        <v>0</v>
      </c>
      <c r="F129" s="483"/>
      <c r="G129" s="176"/>
      <c r="H129" s="176"/>
      <c r="I129" s="176"/>
      <c r="J129" s="176"/>
      <c r="K129" s="172">
        <f t="shared" si="88"/>
        <v>0</v>
      </c>
      <c r="L129" s="176"/>
      <c r="M129" s="483"/>
      <c r="N129" s="176"/>
      <c r="O129" s="176"/>
      <c r="P129" s="176"/>
      <c r="Q129" s="176"/>
      <c r="R129" s="176"/>
      <c r="S129" s="176"/>
    </row>
    <row r="130" spans="2:19" ht="15" customHeight="1">
      <c r="B130" s="464" t="s">
        <v>796</v>
      </c>
      <c r="C130" s="500">
        <f t="shared" si="85"/>
        <v>0</v>
      </c>
      <c r="D130" s="500">
        <f t="shared" si="86"/>
        <v>0</v>
      </c>
      <c r="E130" s="500">
        <f t="shared" si="87"/>
        <v>0</v>
      </c>
      <c r="F130" s="483"/>
      <c r="G130" s="176"/>
      <c r="H130" s="176"/>
      <c r="I130" s="176"/>
      <c r="J130" s="176"/>
      <c r="K130" s="172">
        <f t="shared" si="88"/>
        <v>0</v>
      </c>
      <c r="L130" s="176"/>
      <c r="M130" s="483"/>
      <c r="N130" s="176"/>
      <c r="O130" s="176"/>
      <c r="P130" s="176"/>
      <c r="Q130" s="176"/>
      <c r="R130" s="176"/>
      <c r="S130" s="176"/>
    </row>
    <row r="131" spans="2:19" ht="15" customHeight="1">
      <c r="B131" s="489" t="s">
        <v>804</v>
      </c>
      <c r="C131" s="500">
        <f>+C132+C133+C134</f>
        <v>0</v>
      </c>
      <c r="D131" s="500">
        <f>+D132+D133+D134</f>
        <v>0</v>
      </c>
      <c r="E131" s="500">
        <f>+E132+E133+E134</f>
        <v>0</v>
      </c>
      <c r="F131" s="491"/>
      <c r="G131" s="500">
        <f t="shared" ref="G131:L131" si="89">+G132+G133+G134</f>
        <v>0</v>
      </c>
      <c r="H131" s="500">
        <f t="shared" si="89"/>
        <v>0</v>
      </c>
      <c r="I131" s="500">
        <f t="shared" si="89"/>
        <v>0</v>
      </c>
      <c r="J131" s="500">
        <f t="shared" si="89"/>
        <v>0</v>
      </c>
      <c r="K131" s="172">
        <f t="shared" si="89"/>
        <v>0</v>
      </c>
      <c r="L131" s="500">
        <f t="shared" si="89"/>
        <v>0</v>
      </c>
      <c r="M131" s="491"/>
      <c r="N131" s="500">
        <f t="shared" ref="N131:S131" si="90">+N132+N133+N134</f>
        <v>0</v>
      </c>
      <c r="O131" s="500">
        <f t="shared" si="90"/>
        <v>0</v>
      </c>
      <c r="P131" s="500">
        <f t="shared" si="90"/>
        <v>0</v>
      </c>
      <c r="Q131" s="500">
        <f t="shared" si="90"/>
        <v>0</v>
      </c>
      <c r="R131" s="500">
        <f t="shared" si="90"/>
        <v>0</v>
      </c>
      <c r="S131" s="500">
        <f t="shared" si="90"/>
        <v>0</v>
      </c>
    </row>
    <row r="132" spans="2:19" ht="15" customHeight="1">
      <c r="B132" s="490" t="s">
        <v>807</v>
      </c>
      <c r="C132" s="501">
        <f>SUM(I132:L132)</f>
        <v>0</v>
      </c>
      <c r="D132" s="501">
        <f>C132-E132</f>
        <v>0</v>
      </c>
      <c r="E132" s="501">
        <f>SUM(P132:S132)</f>
        <v>0</v>
      </c>
      <c r="F132" s="491"/>
      <c r="G132" s="176"/>
      <c r="H132" s="176"/>
      <c r="I132" s="176"/>
      <c r="J132" s="176"/>
      <c r="K132" s="172">
        <f>R132</f>
        <v>0</v>
      </c>
      <c r="L132" s="176"/>
      <c r="M132" s="491"/>
      <c r="N132" s="176"/>
      <c r="O132" s="176"/>
      <c r="P132" s="176"/>
      <c r="Q132" s="176"/>
      <c r="R132" s="176"/>
      <c r="S132" s="176"/>
    </row>
    <row r="133" spans="2:19" ht="15" customHeight="1">
      <c r="B133" s="490" t="s">
        <v>921</v>
      </c>
      <c r="C133" s="501">
        <f>SUM(I133:L133)</f>
        <v>0</v>
      </c>
      <c r="D133" s="501">
        <f>C133-E133</f>
        <v>0</v>
      </c>
      <c r="E133" s="501">
        <f>SUM(P133:S133)</f>
        <v>0</v>
      </c>
      <c r="F133" s="491"/>
      <c r="G133" s="176"/>
      <c r="H133" s="176"/>
      <c r="I133" s="176"/>
      <c r="J133" s="176"/>
      <c r="K133" s="172">
        <f>R133</f>
        <v>0</v>
      </c>
      <c r="L133" s="176"/>
      <c r="M133" s="491"/>
      <c r="N133" s="176"/>
      <c r="O133" s="176"/>
      <c r="P133" s="176"/>
      <c r="Q133" s="176"/>
      <c r="R133" s="176"/>
      <c r="S133" s="176"/>
    </row>
    <row r="134" spans="2:19" ht="15" customHeight="1">
      <c r="B134" s="490" t="s">
        <v>813</v>
      </c>
      <c r="C134" s="501">
        <f>SUM(I134:L134)</f>
        <v>0</v>
      </c>
      <c r="D134" s="501">
        <f>C134-E134</f>
        <v>0</v>
      </c>
      <c r="E134" s="501">
        <f>SUM(P134:S134)</f>
        <v>0</v>
      </c>
      <c r="F134" s="491"/>
      <c r="G134" s="176"/>
      <c r="H134" s="176"/>
      <c r="I134" s="176"/>
      <c r="J134" s="176"/>
      <c r="K134" s="172">
        <f>R134</f>
        <v>0</v>
      </c>
      <c r="L134" s="176"/>
      <c r="M134" s="491"/>
      <c r="N134" s="176"/>
      <c r="O134" s="176"/>
      <c r="P134" s="176"/>
      <c r="Q134" s="176"/>
      <c r="R134" s="176"/>
      <c r="S134" s="176"/>
    </row>
    <row r="135" spans="2:19" ht="15" customHeight="1">
      <c r="B135" s="487" t="s">
        <v>914</v>
      </c>
      <c r="C135" s="500">
        <f>+SUM(C136:C142)</f>
        <v>0</v>
      </c>
      <c r="D135" s="500">
        <f>+SUM(D136:D142)</f>
        <v>0</v>
      </c>
      <c r="E135" s="500">
        <f>+SUM(E136:E142)</f>
        <v>0</v>
      </c>
      <c r="F135" s="483"/>
      <c r="G135" s="500">
        <f t="shared" ref="G135:L135" si="91">+SUM(G136:G142)</f>
        <v>0</v>
      </c>
      <c r="H135" s="500">
        <f t="shared" si="91"/>
        <v>0</v>
      </c>
      <c r="I135" s="500">
        <f t="shared" si="91"/>
        <v>0</v>
      </c>
      <c r="J135" s="500">
        <f t="shared" si="91"/>
        <v>0</v>
      </c>
      <c r="K135" s="500">
        <f t="shared" si="91"/>
        <v>0</v>
      </c>
      <c r="L135" s="500">
        <f t="shared" si="91"/>
        <v>0</v>
      </c>
      <c r="M135" s="483"/>
      <c r="N135" s="500">
        <f t="shared" ref="N135:S135" si="92">+SUM(N136:N142)</f>
        <v>0</v>
      </c>
      <c r="O135" s="500">
        <f t="shared" si="92"/>
        <v>0</v>
      </c>
      <c r="P135" s="500">
        <f t="shared" si="92"/>
        <v>0</v>
      </c>
      <c r="Q135" s="500">
        <f t="shared" si="92"/>
        <v>0</v>
      </c>
      <c r="R135" s="500">
        <f t="shared" si="92"/>
        <v>0</v>
      </c>
      <c r="S135" s="500">
        <f t="shared" si="92"/>
        <v>0</v>
      </c>
    </row>
    <row r="136" spans="2:19" ht="15" customHeight="1">
      <c r="B136" s="464" t="s">
        <v>770</v>
      </c>
      <c r="C136" s="500">
        <f t="shared" ref="C136:C141" si="93">SUM(I136:L136)</f>
        <v>0</v>
      </c>
      <c r="D136" s="500">
        <f t="shared" ref="D136:D141" si="94">C136-E136</f>
        <v>0</v>
      </c>
      <c r="E136" s="500">
        <f t="shared" ref="E136:E141" si="95">SUM(P136:S136)</f>
        <v>0</v>
      </c>
      <c r="F136" s="483"/>
      <c r="G136" s="176"/>
      <c r="H136" s="176"/>
      <c r="I136" s="176"/>
      <c r="J136" s="176"/>
      <c r="K136" s="172">
        <f t="shared" ref="K136:K141" si="96">R136</f>
        <v>0</v>
      </c>
      <c r="L136" s="176"/>
      <c r="M136" s="483"/>
      <c r="N136" s="176"/>
      <c r="O136" s="176"/>
      <c r="P136" s="176"/>
      <c r="Q136" s="176"/>
      <c r="R136" s="176"/>
      <c r="S136" s="176"/>
    </row>
    <row r="137" spans="2:19" ht="15" customHeight="1">
      <c r="B137" s="464" t="s">
        <v>773</v>
      </c>
      <c r="C137" s="500">
        <f t="shared" si="93"/>
        <v>0</v>
      </c>
      <c r="D137" s="500">
        <f t="shared" si="94"/>
        <v>0</v>
      </c>
      <c r="E137" s="500">
        <f t="shared" si="95"/>
        <v>0</v>
      </c>
      <c r="F137" s="483"/>
      <c r="G137" s="176"/>
      <c r="H137" s="176"/>
      <c r="I137" s="176"/>
      <c r="J137" s="176"/>
      <c r="K137" s="172">
        <f t="shared" si="96"/>
        <v>0</v>
      </c>
      <c r="L137" s="176"/>
      <c r="M137" s="483"/>
      <c r="N137" s="176"/>
      <c r="O137" s="176"/>
      <c r="P137" s="176"/>
      <c r="Q137" s="176"/>
      <c r="R137" s="176"/>
      <c r="S137" s="176"/>
    </row>
    <row r="138" spans="2:19" ht="15" customHeight="1">
      <c r="B138" s="464" t="s">
        <v>840</v>
      </c>
      <c r="C138" s="500">
        <f t="shared" si="93"/>
        <v>0</v>
      </c>
      <c r="D138" s="500">
        <f t="shared" si="94"/>
        <v>0</v>
      </c>
      <c r="E138" s="500">
        <f t="shared" si="95"/>
        <v>0</v>
      </c>
      <c r="F138" s="483"/>
      <c r="G138" s="176"/>
      <c r="H138" s="176"/>
      <c r="I138" s="176"/>
      <c r="J138" s="176"/>
      <c r="K138" s="172">
        <f t="shared" si="96"/>
        <v>0</v>
      </c>
      <c r="L138" s="176"/>
      <c r="M138" s="483"/>
      <c r="N138" s="176"/>
      <c r="O138" s="176"/>
      <c r="P138" s="176"/>
      <c r="Q138" s="176"/>
      <c r="R138" s="176"/>
      <c r="S138" s="176"/>
    </row>
    <row r="139" spans="2:19" ht="15" customHeight="1">
      <c r="B139" s="464" t="s">
        <v>785</v>
      </c>
      <c r="C139" s="500">
        <f t="shared" si="93"/>
        <v>0</v>
      </c>
      <c r="D139" s="500">
        <f t="shared" si="94"/>
        <v>0</v>
      </c>
      <c r="E139" s="500">
        <f t="shared" si="95"/>
        <v>0</v>
      </c>
      <c r="F139" s="483"/>
      <c r="G139" s="176"/>
      <c r="H139" s="176"/>
      <c r="I139" s="176"/>
      <c r="J139" s="176"/>
      <c r="K139" s="172">
        <f t="shared" si="96"/>
        <v>0</v>
      </c>
      <c r="L139" s="176"/>
      <c r="M139" s="483"/>
      <c r="N139" s="176"/>
      <c r="O139" s="176"/>
      <c r="P139" s="176"/>
      <c r="Q139" s="176"/>
      <c r="R139" s="176"/>
      <c r="S139" s="176"/>
    </row>
    <row r="140" spans="2:19" ht="15" customHeight="1">
      <c r="B140" s="464" t="s">
        <v>788</v>
      </c>
      <c r="C140" s="500">
        <f t="shared" si="93"/>
        <v>0</v>
      </c>
      <c r="D140" s="500">
        <f t="shared" si="94"/>
        <v>0</v>
      </c>
      <c r="E140" s="500">
        <f t="shared" si="95"/>
        <v>0</v>
      </c>
      <c r="F140" s="483"/>
      <c r="G140" s="176"/>
      <c r="H140" s="176"/>
      <c r="I140" s="176"/>
      <c r="J140" s="176"/>
      <c r="K140" s="172">
        <f t="shared" si="96"/>
        <v>0</v>
      </c>
      <c r="L140" s="176"/>
      <c r="M140" s="483"/>
      <c r="N140" s="176"/>
      <c r="O140" s="176"/>
      <c r="P140" s="176"/>
      <c r="Q140" s="176"/>
      <c r="R140" s="176"/>
      <c r="S140" s="176"/>
    </row>
    <row r="141" spans="2:19" ht="15" customHeight="1">
      <c r="B141" s="464" t="s">
        <v>796</v>
      </c>
      <c r="C141" s="500">
        <f t="shared" si="93"/>
        <v>0</v>
      </c>
      <c r="D141" s="500">
        <f t="shared" si="94"/>
        <v>0</v>
      </c>
      <c r="E141" s="500">
        <f t="shared" si="95"/>
        <v>0</v>
      </c>
      <c r="F141" s="483"/>
      <c r="G141" s="176"/>
      <c r="H141" s="176"/>
      <c r="I141" s="176"/>
      <c r="J141" s="176"/>
      <c r="K141" s="172">
        <f t="shared" si="96"/>
        <v>0</v>
      </c>
      <c r="L141" s="176"/>
      <c r="M141" s="483"/>
      <c r="N141" s="176"/>
      <c r="O141" s="176"/>
      <c r="P141" s="176"/>
      <c r="Q141" s="176"/>
      <c r="R141" s="176"/>
      <c r="S141" s="176"/>
    </row>
    <row r="142" spans="2:19" s="167" customFormat="1" ht="15" customHeight="1">
      <c r="B142" s="489" t="s">
        <v>804</v>
      </c>
      <c r="C142" s="500">
        <f>+C143+C144+C145</f>
        <v>0</v>
      </c>
      <c r="D142" s="500">
        <f>+D143+D144+D145</f>
        <v>0</v>
      </c>
      <c r="E142" s="500">
        <f>+E143+E144+E145</f>
        <v>0</v>
      </c>
      <c r="F142" s="491"/>
      <c r="G142" s="172">
        <f t="shared" ref="G142:L142" si="97">+G143+G144+G145</f>
        <v>0</v>
      </c>
      <c r="H142" s="172">
        <f t="shared" si="97"/>
        <v>0</v>
      </c>
      <c r="I142" s="172">
        <f t="shared" si="97"/>
        <v>0</v>
      </c>
      <c r="J142" s="172">
        <f t="shared" si="97"/>
        <v>0</v>
      </c>
      <c r="K142" s="172">
        <f t="shared" si="97"/>
        <v>0</v>
      </c>
      <c r="L142" s="172">
        <f t="shared" si="97"/>
        <v>0</v>
      </c>
      <c r="M142" s="491"/>
      <c r="N142" s="172">
        <f t="shared" ref="N142:S142" si="98">+N143+N144+N145</f>
        <v>0</v>
      </c>
      <c r="O142" s="172">
        <f t="shared" si="98"/>
        <v>0</v>
      </c>
      <c r="P142" s="172">
        <f t="shared" si="98"/>
        <v>0</v>
      </c>
      <c r="Q142" s="172">
        <f t="shared" si="98"/>
        <v>0</v>
      </c>
      <c r="R142" s="172">
        <f t="shared" si="98"/>
        <v>0</v>
      </c>
      <c r="S142" s="172">
        <f t="shared" si="98"/>
        <v>0</v>
      </c>
    </row>
    <row r="143" spans="2:19" ht="15" customHeight="1">
      <c r="B143" s="490" t="s">
        <v>807</v>
      </c>
      <c r="C143" s="501">
        <f>SUM(I143:L143)</f>
        <v>0</v>
      </c>
      <c r="D143" s="501">
        <f>C143-E143</f>
        <v>0</v>
      </c>
      <c r="E143" s="501">
        <f>SUM(P143:S143)</f>
        <v>0</v>
      </c>
      <c r="F143" s="491"/>
      <c r="G143" s="176"/>
      <c r="H143" s="176"/>
      <c r="I143" s="176"/>
      <c r="J143" s="176"/>
      <c r="K143" s="172">
        <f>R143</f>
        <v>0</v>
      </c>
      <c r="L143" s="176"/>
      <c r="M143" s="491"/>
      <c r="N143" s="176"/>
      <c r="O143" s="176"/>
      <c r="P143" s="176"/>
      <c r="Q143" s="176"/>
      <c r="R143" s="176"/>
      <c r="S143" s="176"/>
    </row>
    <row r="144" spans="2:19" ht="15" customHeight="1">
      <c r="B144" s="490" t="s">
        <v>921</v>
      </c>
      <c r="C144" s="501">
        <f>SUM(I144:L144)</f>
        <v>0</v>
      </c>
      <c r="D144" s="501">
        <f>C144-E144</f>
        <v>0</v>
      </c>
      <c r="E144" s="501">
        <f>SUM(P144:S144)</f>
        <v>0</v>
      </c>
      <c r="F144" s="491"/>
      <c r="G144" s="176"/>
      <c r="H144" s="176"/>
      <c r="I144" s="176"/>
      <c r="J144" s="176"/>
      <c r="K144" s="172">
        <f>R144</f>
        <v>0</v>
      </c>
      <c r="L144" s="176"/>
      <c r="M144" s="491"/>
      <c r="N144" s="176"/>
      <c r="O144" s="176"/>
      <c r="P144" s="176"/>
      <c r="Q144" s="176"/>
      <c r="R144" s="176"/>
      <c r="S144" s="176"/>
    </row>
    <row r="145" spans="2:19" ht="15" customHeight="1">
      <c r="B145" s="490" t="s">
        <v>813</v>
      </c>
      <c r="C145" s="501">
        <f>SUM(I145:L145)</f>
        <v>0</v>
      </c>
      <c r="D145" s="501">
        <f>C145-E145</f>
        <v>0</v>
      </c>
      <c r="E145" s="501">
        <f>SUM(P145:S145)</f>
        <v>0</v>
      </c>
      <c r="F145" s="491"/>
      <c r="G145" s="176"/>
      <c r="H145" s="176"/>
      <c r="I145" s="176"/>
      <c r="J145" s="176"/>
      <c r="K145" s="172">
        <f>R145</f>
        <v>0</v>
      </c>
      <c r="L145" s="176"/>
      <c r="M145" s="491"/>
      <c r="N145" s="176"/>
      <c r="O145" s="176"/>
      <c r="P145" s="176"/>
      <c r="Q145" s="176"/>
      <c r="R145" s="176"/>
      <c r="S145" s="176"/>
    </row>
    <row r="146" spans="2:19" ht="15" customHeight="1">
      <c r="B146" s="487" t="s">
        <v>460</v>
      </c>
      <c r="C146" s="500">
        <f>SUM(C10,C45)</f>
        <v>0</v>
      </c>
      <c r="D146" s="500">
        <f>SUM(D10,D45)</f>
        <v>0</v>
      </c>
      <c r="E146" s="500">
        <f>SUM(E10,E45)</f>
        <v>0</v>
      </c>
      <c r="F146" s="483"/>
      <c r="G146" s="172">
        <f t="shared" ref="G146:L146" si="99">SUM(G10,G45)</f>
        <v>0</v>
      </c>
      <c r="H146" s="172">
        <f t="shared" si="99"/>
        <v>0</v>
      </c>
      <c r="I146" s="172">
        <f t="shared" si="99"/>
        <v>0</v>
      </c>
      <c r="J146" s="172">
        <f t="shared" si="99"/>
        <v>0</v>
      </c>
      <c r="K146" s="172">
        <f t="shared" si="99"/>
        <v>0</v>
      </c>
      <c r="L146" s="172">
        <f t="shared" si="99"/>
        <v>0</v>
      </c>
      <c r="M146" s="483"/>
      <c r="N146" s="172">
        <f t="shared" ref="N146:S146" si="100">SUM(N10,N45)</f>
        <v>0</v>
      </c>
      <c r="O146" s="172">
        <f t="shared" si="100"/>
        <v>0</v>
      </c>
      <c r="P146" s="172">
        <f t="shared" si="100"/>
        <v>0</v>
      </c>
      <c r="Q146" s="172">
        <f t="shared" si="100"/>
        <v>0</v>
      </c>
      <c r="R146" s="172">
        <f t="shared" si="100"/>
        <v>0</v>
      </c>
      <c r="S146" s="172">
        <f t="shared" si="100"/>
        <v>0</v>
      </c>
    </row>
    <row r="147" spans="2:19">
      <c r="B147" s="475"/>
      <c r="C147" s="475"/>
      <c r="E147" s="191"/>
      <c r="F147" s="191"/>
      <c r="G147" s="192"/>
      <c r="H147" s="502"/>
      <c r="I147" s="191"/>
      <c r="J147" s="191"/>
      <c r="K147" s="191"/>
      <c r="L147" s="191"/>
      <c r="M147" s="191"/>
      <c r="N147" s="191"/>
      <c r="O147" s="191"/>
      <c r="P147" s="191"/>
      <c r="Q147" s="191"/>
      <c r="R147" s="191"/>
      <c r="S147" s="191"/>
    </row>
    <row r="149" spans="2:19">
      <c r="B149" s="57" t="s">
        <v>730</v>
      </c>
      <c r="C149" s="57"/>
    </row>
    <row r="150" spans="2:19">
      <c r="B150" s="295" t="s">
        <v>289</v>
      </c>
      <c r="C150" s="164" t="str">
        <f>IF(COUNTIF(L10:L146,"&gt;"&amp;0)+COUNTIF(S10:S146,"&gt;"&amp;0)&gt;0,"Commentary Required","OK")</f>
        <v>OK</v>
      </c>
    </row>
    <row r="151" spans="2:19">
      <c r="B151" s="295" t="s">
        <v>80</v>
      </c>
      <c r="C151" s="165"/>
    </row>
    <row r="153" spans="2:19">
      <c r="B153" s="35" t="s">
        <v>925</v>
      </c>
      <c r="C153" s="30"/>
    </row>
    <row r="154" spans="2:19">
      <c r="B154" s="295" t="s">
        <v>289</v>
      </c>
      <c r="C154" s="414" t="str">
        <f>IF(ABS(SUM('F.1 EBS'!I83:J83)-('F.G.2_PL'!C146-'F.G.2A_PL_Recog'!K146-'F.G.2B_PL_notRecog'!K146))&gt;C155,"Error","OK")</f>
        <v>OK</v>
      </c>
    </row>
    <row r="155" spans="2:19">
      <c r="B155" s="295" t="s">
        <v>287</v>
      </c>
      <c r="C155" s="164">
        <v>1</v>
      </c>
    </row>
  </sheetData>
  <sheetProtection insertHyperlinks="0"/>
  <mergeCells count="11">
    <mergeCell ref="H8:H9"/>
    <mergeCell ref="I8:L8"/>
    <mergeCell ref="N8:N9"/>
    <mergeCell ref="O8:O9"/>
    <mergeCell ref="P8:S8"/>
    <mergeCell ref="G8:G9"/>
    <mergeCell ref="C2:D2"/>
    <mergeCell ref="C3:D3"/>
    <mergeCell ref="C4:D4"/>
    <mergeCell ref="B8:B9"/>
    <mergeCell ref="C8:E8"/>
  </mergeCells>
  <conditionalFormatting sqref="B154">
    <cfRule type="cellIs" dxfId="24" priority="6" operator="equal">
      <formula>"Error"</formula>
    </cfRule>
  </conditionalFormatting>
  <conditionalFormatting sqref="C150">
    <cfRule type="cellIs" dxfId="23" priority="7" operator="equal">
      <formula>"Commentary Required"</formula>
    </cfRule>
    <cfRule type="cellIs" dxfId="22" priority="8" operator="equal">
      <formula>"OK"</formula>
    </cfRule>
    <cfRule type="cellIs" dxfId="21" priority="9" operator="equal">
      <formula>"Error"</formula>
    </cfRule>
  </conditionalFormatting>
  <conditionalFormatting sqref="C154:C155">
    <cfRule type="cellIs" dxfId="20" priority="1" operator="equal">
      <formula>"OK"</formula>
    </cfRule>
    <cfRule type="cellIs" dxfId="19" priority="2" operator="equal">
      <formula>"Error"</formula>
    </cfRule>
  </conditionalFormatting>
  <conditionalFormatting sqref="C155">
    <cfRule type="cellIs" dxfId="18" priority="3" operator="equal">
      <formula>"Warning"</formula>
    </cfRule>
    <cfRule type="expression" dxfId="17" priority="4">
      <formula>OR(C155="Error",C155="ERROR")</formula>
    </cfRule>
    <cfRule type="cellIs" dxfId="16" priority="5" operator="equal">
      <formula>"Warning"</formula>
    </cfRule>
  </conditionalFormatting>
  <dataValidations count="1">
    <dataValidation type="decimal" allowBlank="1" showInputMessage="1" showErrorMessage="1" errorTitle="Error" error="Please enter a number of +/- 11 digits" sqref="N143:S145 G143:J145 L143:L145 N136:S141 G136:J141 L136:L141 N132:S134 G132:J134 L132:L134 N125:S130 G125:J130 L125:L130 N121:S123 G121:J123 L121:L123 N114:S119 G114:J119 L114:L119 N111:S112 G111:J112 L111:L112 N107:S109 G107:J109 L107:L109 N100:S105 G100:J105 L100:L105 N97:S98 G97:J98 L97:L98 N93:S95 G93:J95 L93:L95 N86:S91 G86:J91 L86:L91 N82:S84 G82:J84 L82:L84 N75:S80 G75:J80 L75:L80 N71:S73 G71:J73 L71:L73 N64:S69 G64:J69 L64:L69 N61:S62 G61:J62 L61:L62 N57:S59 G57:J59 L57:L59 N50:S55 G50:J55 L50:L55 N47:S48 G47:J48 L47:L48 N42:S44 G42:J44 L42:L44 N39:S40 G39:J40 L39:L40 N36:S37 G36:J37 L36:L37 N29:S34 G29:J34 L29:L34 N25:S27 G25:J27 L25:L27 N22:S23 G22:J23 L22:L23 N19:S20 G19:J20 L19:L20 N12:S17 G12:J17 L12:L17" xr:uid="{2DD0D54E-0D30-48A4-9E6E-7234B8398E4B}">
      <formula1>-99999999999</formula1>
      <formula2>99999999999</formula2>
    </dataValidation>
  </dataValidations>
  <pageMargins left="0.7" right="0.7" top="0.75" bottom="0.75" header="0.3" footer="0.3"/>
  <pageSetup paperSize="8" scale="44"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B909E-7383-4177-9A60-BEC9B693AD69}">
  <sheetPr codeName="Sheet31">
    <pageSetUpPr autoPageBreaks="0" fitToPage="1"/>
  </sheetPr>
  <dimension ref="A1:S151"/>
  <sheetViews>
    <sheetView showGridLines="0" topLeftCell="B1" zoomScale="80" zoomScaleNormal="80" workbookViewId="0"/>
  </sheetViews>
  <sheetFormatPr defaultColWidth="9.42578125" defaultRowHeight="12.75"/>
  <cols>
    <col min="1" max="1" width="2.42578125" style="57" hidden="1" customWidth="1"/>
    <col min="2" max="2" width="39.42578125" style="155" customWidth="1"/>
    <col min="3" max="5" width="16.42578125" style="57" customWidth="1"/>
    <col min="6" max="6" width="3.42578125" style="57" customWidth="1"/>
    <col min="7" max="10" width="16.42578125" style="57" customWidth="1"/>
    <col min="11" max="11" width="15" style="57" customWidth="1"/>
    <col min="12" max="12" width="16.42578125" style="57" customWidth="1"/>
    <col min="13" max="13" width="3.42578125" style="57" customWidth="1"/>
    <col min="14" max="15" width="16.42578125" style="57" customWidth="1"/>
    <col min="16" max="16" width="19.42578125" style="57" customWidth="1"/>
    <col min="17" max="19" width="16.42578125" style="57" customWidth="1"/>
    <col min="20" max="16384" width="9.42578125" style="57"/>
  </cols>
  <sheetData>
    <row r="1" spans="2:19" s="167" customFormat="1" ht="15" customHeight="1">
      <c r="B1" s="28" t="s">
        <v>926</v>
      </c>
      <c r="C1" s="28"/>
      <c r="D1" s="503"/>
      <c r="E1" s="503"/>
      <c r="F1" s="503"/>
      <c r="G1" s="503"/>
      <c r="H1" s="503"/>
      <c r="I1" s="503"/>
      <c r="J1" s="504"/>
      <c r="K1" s="504"/>
      <c r="L1" s="504"/>
      <c r="M1" s="504"/>
      <c r="N1" s="504"/>
      <c r="O1" s="504"/>
      <c r="P1" s="504"/>
      <c r="Q1" s="504"/>
      <c r="R1" s="504"/>
      <c r="S1" s="504"/>
    </row>
    <row r="2" spans="2:19" ht="15" customHeight="1">
      <c r="B2" s="424" t="s">
        <v>108</v>
      </c>
      <c r="C2" s="742" t="str">
        <f>'Cover Page'!F15</f>
        <v>&lt;&lt;Enter by Insurer&gt;&gt;</v>
      </c>
      <c r="D2" s="743"/>
    </row>
    <row r="3" spans="2:19" ht="15" customHeight="1">
      <c r="B3" s="424" t="s">
        <v>109</v>
      </c>
      <c r="C3" s="744" t="str">
        <f>TEXT(IF('Cover Page'!P13="","",'Cover Page'!P13), "dd mmm yyyy")</f>
        <v/>
      </c>
      <c r="D3" s="745"/>
    </row>
    <row r="4" spans="2:19" ht="15" customHeight="1">
      <c r="B4" s="424" t="s">
        <v>110</v>
      </c>
      <c r="C4" s="746"/>
      <c r="D4" s="747"/>
    </row>
    <row r="5" spans="2:19" ht="15" customHeight="1"/>
    <row r="6" spans="2:19">
      <c r="B6" s="155" t="s">
        <v>111</v>
      </c>
    </row>
    <row r="7" spans="2:19" ht="22.5" customHeight="1">
      <c r="B7" s="256" t="s">
        <v>115</v>
      </c>
      <c r="C7" s="256" t="s">
        <v>116</v>
      </c>
      <c r="D7" s="256" t="s">
        <v>117</v>
      </c>
      <c r="E7" s="256" t="s">
        <v>118</v>
      </c>
      <c r="F7" s="457"/>
      <c r="G7" s="256" t="s">
        <v>119</v>
      </c>
      <c r="H7" s="256" t="s">
        <v>120</v>
      </c>
      <c r="I7" s="256" t="s">
        <v>121</v>
      </c>
      <c r="J7" s="256" t="s">
        <v>122</v>
      </c>
      <c r="K7" s="256" t="s">
        <v>123</v>
      </c>
      <c r="L7" s="256" t="s">
        <v>124</v>
      </c>
      <c r="M7" s="457"/>
      <c r="N7" s="256" t="s">
        <v>125</v>
      </c>
      <c r="O7" s="256" t="s">
        <v>126</v>
      </c>
      <c r="P7" s="256" t="s">
        <v>127</v>
      </c>
      <c r="Q7" s="256" t="s">
        <v>128</v>
      </c>
      <c r="R7" s="256" t="s">
        <v>129</v>
      </c>
      <c r="S7" s="256" t="s">
        <v>130</v>
      </c>
    </row>
    <row r="8" spans="2:19" ht="24.75" customHeight="1">
      <c r="B8" s="730" t="s">
        <v>764</v>
      </c>
      <c r="C8" s="703" t="s">
        <v>755</v>
      </c>
      <c r="D8" s="704"/>
      <c r="E8" s="704"/>
      <c r="F8" s="505"/>
      <c r="G8" s="703" t="s">
        <v>745</v>
      </c>
      <c r="H8" s="704"/>
      <c r="I8" s="704"/>
      <c r="J8" s="704"/>
      <c r="K8" s="704"/>
      <c r="L8" s="704"/>
      <c r="M8" s="486"/>
      <c r="N8" s="703" t="s">
        <v>748</v>
      </c>
      <c r="O8" s="704"/>
      <c r="P8" s="704"/>
      <c r="Q8" s="704"/>
      <c r="R8" s="704"/>
      <c r="S8" s="704"/>
    </row>
    <row r="9" spans="2:19" ht="100.15" customHeight="1">
      <c r="B9" s="731"/>
      <c r="C9" s="412" t="s">
        <v>756</v>
      </c>
      <c r="D9" s="412" t="s">
        <v>757</v>
      </c>
      <c r="E9" s="412" t="s">
        <v>758</v>
      </c>
      <c r="F9" s="505"/>
      <c r="G9" s="412" t="s">
        <v>759</v>
      </c>
      <c r="H9" s="412" t="s">
        <v>760</v>
      </c>
      <c r="I9" s="412" t="s">
        <v>749</v>
      </c>
      <c r="J9" s="412" t="s">
        <v>750</v>
      </c>
      <c r="K9" s="412" t="s">
        <v>751</v>
      </c>
      <c r="L9" s="412" t="s">
        <v>752</v>
      </c>
      <c r="M9" s="486"/>
      <c r="N9" s="412" t="s">
        <v>761</v>
      </c>
      <c r="O9" s="412" t="s">
        <v>927</v>
      </c>
      <c r="P9" s="412" t="s">
        <v>749</v>
      </c>
      <c r="Q9" s="412" t="s">
        <v>750</v>
      </c>
      <c r="R9" s="412" t="s">
        <v>751</v>
      </c>
      <c r="S9" s="412" t="s">
        <v>752</v>
      </c>
    </row>
    <row r="10" spans="2:19" ht="15" customHeight="1">
      <c r="B10" s="482" t="s">
        <v>767</v>
      </c>
      <c r="C10" s="500">
        <f>C11+C28</f>
        <v>0</v>
      </c>
      <c r="D10" s="500">
        <f>D11+D28</f>
        <v>0</v>
      </c>
      <c r="E10" s="500">
        <f>E11+E28</f>
        <v>0</v>
      </c>
      <c r="F10" s="483"/>
      <c r="G10" s="172">
        <f t="shared" ref="G10:L10" si="0">G11+G28</f>
        <v>0</v>
      </c>
      <c r="H10" s="172">
        <f t="shared" si="0"/>
        <v>0</v>
      </c>
      <c r="I10" s="172">
        <f t="shared" si="0"/>
        <v>0</v>
      </c>
      <c r="J10" s="172">
        <f t="shared" si="0"/>
        <v>0</v>
      </c>
      <c r="K10" s="172">
        <f t="shared" si="0"/>
        <v>0</v>
      </c>
      <c r="L10" s="172">
        <f t="shared" si="0"/>
        <v>0</v>
      </c>
      <c r="M10" s="483"/>
      <c r="N10" s="172">
        <f t="shared" ref="N10:S10" si="1">N11+N28</f>
        <v>0</v>
      </c>
      <c r="O10" s="172">
        <f t="shared" si="1"/>
        <v>0</v>
      </c>
      <c r="P10" s="172">
        <f t="shared" si="1"/>
        <v>0</v>
      </c>
      <c r="Q10" s="172">
        <f t="shared" si="1"/>
        <v>0</v>
      </c>
      <c r="R10" s="172">
        <f t="shared" si="1"/>
        <v>0</v>
      </c>
      <c r="S10" s="172">
        <f t="shared" si="1"/>
        <v>0</v>
      </c>
    </row>
    <row r="11" spans="2:19" ht="15" customHeight="1">
      <c r="B11" s="487" t="s">
        <v>769</v>
      </c>
      <c r="C11" s="500">
        <f>+SUM(C12:C18,C21,C24)</f>
        <v>0</v>
      </c>
      <c r="D11" s="500">
        <f>+SUM(D12:D18,D21,D24)</f>
        <v>0</v>
      </c>
      <c r="E11" s="500">
        <f>+SUM(E12:E18,E21,E24)</f>
        <v>0</v>
      </c>
      <c r="F11" s="483"/>
      <c r="G11" s="172">
        <f t="shared" ref="G11:L11" si="2">+SUM(G12:G18,G21,G24)</f>
        <v>0</v>
      </c>
      <c r="H11" s="172">
        <f t="shared" si="2"/>
        <v>0</v>
      </c>
      <c r="I11" s="172">
        <f t="shared" si="2"/>
        <v>0</v>
      </c>
      <c r="J11" s="172">
        <f t="shared" si="2"/>
        <v>0</v>
      </c>
      <c r="K11" s="172">
        <f t="shared" si="2"/>
        <v>0</v>
      </c>
      <c r="L11" s="172">
        <f t="shared" si="2"/>
        <v>0</v>
      </c>
      <c r="M11" s="483"/>
      <c r="N11" s="172">
        <f t="shared" ref="N11:S11" si="3">+SUM(N12:N18,N21,N24)</f>
        <v>0</v>
      </c>
      <c r="O11" s="172">
        <f t="shared" si="3"/>
        <v>0</v>
      </c>
      <c r="P11" s="172">
        <f t="shared" si="3"/>
        <v>0</v>
      </c>
      <c r="Q11" s="172">
        <f t="shared" si="3"/>
        <v>0</v>
      </c>
      <c r="R11" s="172">
        <f t="shared" si="3"/>
        <v>0</v>
      </c>
      <c r="S11" s="172">
        <f t="shared" si="3"/>
        <v>0</v>
      </c>
    </row>
    <row r="12" spans="2:19" ht="15" customHeight="1">
      <c r="B12" s="464" t="s">
        <v>770</v>
      </c>
      <c r="C12" s="500">
        <f t="shared" ref="C12:C17" si="4">SUM(I12:L12)-(G12-H12)</f>
        <v>0</v>
      </c>
      <c r="D12" s="500">
        <f t="shared" ref="D12:D17" si="5">C12-E12</f>
        <v>0</v>
      </c>
      <c r="E12" s="500">
        <f t="shared" ref="E12:E17" si="6">SUM(P12:S12)-(N12-O12)</f>
        <v>0</v>
      </c>
      <c r="F12" s="483"/>
      <c r="G12" s="176"/>
      <c r="H12" s="176"/>
      <c r="I12" s="176"/>
      <c r="J12" s="176"/>
      <c r="K12" s="172">
        <f t="shared" ref="K12:K17" si="7">R12</f>
        <v>0</v>
      </c>
      <c r="L12" s="176"/>
      <c r="M12" s="483"/>
      <c r="N12" s="176"/>
      <c r="O12" s="176"/>
      <c r="P12" s="176"/>
      <c r="Q12" s="176"/>
      <c r="R12" s="176"/>
      <c r="S12" s="176"/>
    </row>
    <row r="13" spans="2:19" ht="15" customHeight="1">
      <c r="B13" s="464" t="s">
        <v>773</v>
      </c>
      <c r="C13" s="500">
        <f t="shared" si="4"/>
        <v>0</v>
      </c>
      <c r="D13" s="500">
        <f t="shared" si="5"/>
        <v>0</v>
      </c>
      <c r="E13" s="500">
        <f t="shared" si="6"/>
        <v>0</v>
      </c>
      <c r="F13" s="483"/>
      <c r="G13" s="176"/>
      <c r="H13" s="176"/>
      <c r="I13" s="176"/>
      <c r="J13" s="176"/>
      <c r="K13" s="172">
        <f t="shared" si="7"/>
        <v>0</v>
      </c>
      <c r="L13" s="176"/>
      <c r="M13" s="483"/>
      <c r="N13" s="176"/>
      <c r="O13" s="176"/>
      <c r="P13" s="176"/>
      <c r="Q13" s="176"/>
      <c r="R13" s="176"/>
      <c r="S13" s="176"/>
    </row>
    <row r="14" spans="2:19" ht="15" customHeight="1">
      <c r="B14" s="464" t="s">
        <v>776</v>
      </c>
      <c r="C14" s="500">
        <f t="shared" si="4"/>
        <v>0</v>
      </c>
      <c r="D14" s="500">
        <f t="shared" si="5"/>
        <v>0</v>
      </c>
      <c r="E14" s="500">
        <f t="shared" si="6"/>
        <v>0</v>
      </c>
      <c r="F14" s="483"/>
      <c r="G14" s="176"/>
      <c r="H14" s="176"/>
      <c r="I14" s="176"/>
      <c r="J14" s="176"/>
      <c r="K14" s="172">
        <f t="shared" si="7"/>
        <v>0</v>
      </c>
      <c r="L14" s="176"/>
      <c r="M14" s="483"/>
      <c r="N14" s="176"/>
      <c r="O14" s="176"/>
      <c r="P14" s="176"/>
      <c r="Q14" s="176"/>
      <c r="R14" s="176"/>
      <c r="S14" s="176"/>
    </row>
    <row r="15" spans="2:19" ht="15" customHeight="1">
      <c r="B15" s="464" t="s">
        <v>779</v>
      </c>
      <c r="C15" s="500">
        <f t="shared" si="4"/>
        <v>0</v>
      </c>
      <c r="D15" s="500">
        <f t="shared" si="5"/>
        <v>0</v>
      </c>
      <c r="E15" s="500">
        <f t="shared" si="6"/>
        <v>0</v>
      </c>
      <c r="F15" s="483"/>
      <c r="G15" s="176"/>
      <c r="H15" s="176"/>
      <c r="I15" s="176"/>
      <c r="J15" s="176"/>
      <c r="K15" s="172">
        <f t="shared" si="7"/>
        <v>0</v>
      </c>
      <c r="L15" s="176"/>
      <c r="M15" s="483"/>
      <c r="N15" s="176"/>
      <c r="O15" s="176"/>
      <c r="P15" s="176"/>
      <c r="Q15" s="176"/>
      <c r="R15" s="176"/>
      <c r="S15" s="176"/>
    </row>
    <row r="16" spans="2:19" ht="15" customHeight="1">
      <c r="B16" s="464" t="s">
        <v>782</v>
      </c>
      <c r="C16" s="500">
        <f t="shared" si="4"/>
        <v>0</v>
      </c>
      <c r="D16" s="500">
        <f t="shared" si="5"/>
        <v>0</v>
      </c>
      <c r="E16" s="500">
        <f t="shared" si="6"/>
        <v>0</v>
      </c>
      <c r="F16" s="483"/>
      <c r="G16" s="176"/>
      <c r="H16" s="176"/>
      <c r="I16" s="176"/>
      <c r="J16" s="176"/>
      <c r="K16" s="172">
        <f t="shared" si="7"/>
        <v>0</v>
      </c>
      <c r="L16" s="176"/>
      <c r="M16" s="483"/>
      <c r="N16" s="176"/>
      <c r="O16" s="176"/>
      <c r="P16" s="176"/>
      <c r="Q16" s="176"/>
      <c r="R16" s="176"/>
      <c r="S16" s="176"/>
    </row>
    <row r="17" spans="2:19" ht="15" customHeight="1">
      <c r="B17" s="464" t="s">
        <v>785</v>
      </c>
      <c r="C17" s="500">
        <f t="shared" si="4"/>
        <v>0</v>
      </c>
      <c r="D17" s="500">
        <f t="shared" si="5"/>
        <v>0</v>
      </c>
      <c r="E17" s="500">
        <f t="shared" si="6"/>
        <v>0</v>
      </c>
      <c r="F17" s="483"/>
      <c r="G17" s="176"/>
      <c r="H17" s="176"/>
      <c r="I17" s="176"/>
      <c r="J17" s="176"/>
      <c r="K17" s="172">
        <f t="shared" si="7"/>
        <v>0</v>
      </c>
      <c r="L17" s="176"/>
      <c r="M17" s="483"/>
      <c r="N17" s="176"/>
      <c r="O17" s="176"/>
      <c r="P17" s="176"/>
      <c r="Q17" s="176"/>
      <c r="R17" s="176"/>
      <c r="S17" s="176"/>
    </row>
    <row r="18" spans="2:19" ht="15" customHeight="1">
      <c r="B18" s="489" t="s">
        <v>788</v>
      </c>
      <c r="C18" s="500">
        <f>+C19+C20</f>
        <v>0</v>
      </c>
      <c r="D18" s="500">
        <f>+D19+D20</f>
        <v>0</v>
      </c>
      <c r="E18" s="500">
        <f>+E19+E20</f>
        <v>0</v>
      </c>
      <c r="F18" s="483"/>
      <c r="G18" s="172">
        <f t="shared" ref="G18:L18" si="8">+G19+G20</f>
        <v>0</v>
      </c>
      <c r="H18" s="172">
        <f t="shared" si="8"/>
        <v>0</v>
      </c>
      <c r="I18" s="172">
        <f t="shared" si="8"/>
        <v>0</v>
      </c>
      <c r="J18" s="172">
        <f t="shared" si="8"/>
        <v>0</v>
      </c>
      <c r="K18" s="172">
        <f t="shared" si="8"/>
        <v>0</v>
      </c>
      <c r="L18" s="172">
        <f t="shared" si="8"/>
        <v>0</v>
      </c>
      <c r="M18" s="483"/>
      <c r="N18" s="172">
        <f t="shared" ref="N18:S18" si="9">+N19+N20</f>
        <v>0</v>
      </c>
      <c r="O18" s="172">
        <f t="shared" si="9"/>
        <v>0</v>
      </c>
      <c r="P18" s="172">
        <f t="shared" si="9"/>
        <v>0</v>
      </c>
      <c r="Q18" s="172">
        <f t="shared" si="9"/>
        <v>0</v>
      </c>
      <c r="R18" s="172">
        <f t="shared" si="9"/>
        <v>0</v>
      </c>
      <c r="S18" s="172">
        <f t="shared" si="9"/>
        <v>0</v>
      </c>
    </row>
    <row r="19" spans="2:19" ht="15" customHeight="1">
      <c r="B19" s="490" t="s">
        <v>790</v>
      </c>
      <c r="C19" s="501">
        <f>SUM(I19:L19)-(G19-H19)</f>
        <v>0</v>
      </c>
      <c r="D19" s="501">
        <f>C19-E19</f>
        <v>0</v>
      </c>
      <c r="E19" s="501">
        <f>SUM(P19:S19)-(N19-O19)</f>
        <v>0</v>
      </c>
      <c r="F19" s="483"/>
      <c r="G19" s="176"/>
      <c r="H19" s="176"/>
      <c r="I19" s="176"/>
      <c r="J19" s="176"/>
      <c r="K19" s="172">
        <f>R19</f>
        <v>0</v>
      </c>
      <c r="L19" s="176"/>
      <c r="M19" s="483"/>
      <c r="N19" s="176"/>
      <c r="O19" s="176"/>
      <c r="P19" s="176"/>
      <c r="Q19" s="176"/>
      <c r="R19" s="176"/>
      <c r="S19" s="176"/>
    </row>
    <row r="20" spans="2:19" ht="15" customHeight="1">
      <c r="B20" s="490" t="s">
        <v>793</v>
      </c>
      <c r="C20" s="501">
        <f>SUM(I20:L20)-(G20-H20)</f>
        <v>0</v>
      </c>
      <c r="D20" s="501">
        <f>C20-E20</f>
        <v>0</v>
      </c>
      <c r="E20" s="501">
        <f>SUM(P20:S20)-(N20-O20)</f>
        <v>0</v>
      </c>
      <c r="F20" s="483"/>
      <c r="G20" s="176"/>
      <c r="H20" s="176"/>
      <c r="I20" s="176"/>
      <c r="J20" s="176"/>
      <c r="K20" s="172">
        <f>R20</f>
        <v>0</v>
      </c>
      <c r="L20" s="176"/>
      <c r="M20" s="483"/>
      <c r="N20" s="176"/>
      <c r="O20" s="176"/>
      <c r="P20" s="176"/>
      <c r="Q20" s="176"/>
      <c r="R20" s="176"/>
      <c r="S20" s="176"/>
    </row>
    <row r="21" spans="2:19" ht="15" customHeight="1">
      <c r="B21" s="489" t="s">
        <v>796</v>
      </c>
      <c r="C21" s="500">
        <f>+C22+C23</f>
        <v>0</v>
      </c>
      <c r="D21" s="500">
        <f>+D22+D23</f>
        <v>0</v>
      </c>
      <c r="E21" s="500">
        <f>+E22+E23</f>
        <v>0</v>
      </c>
      <c r="F21" s="483"/>
      <c r="G21" s="172">
        <f t="shared" ref="G21:L21" si="10">+G22+G23</f>
        <v>0</v>
      </c>
      <c r="H21" s="172">
        <f t="shared" si="10"/>
        <v>0</v>
      </c>
      <c r="I21" s="172">
        <f t="shared" si="10"/>
        <v>0</v>
      </c>
      <c r="J21" s="172">
        <f t="shared" si="10"/>
        <v>0</v>
      </c>
      <c r="K21" s="172">
        <f t="shared" si="10"/>
        <v>0</v>
      </c>
      <c r="L21" s="172">
        <f t="shared" si="10"/>
        <v>0</v>
      </c>
      <c r="M21" s="483"/>
      <c r="N21" s="172">
        <f t="shared" ref="N21:S21" si="11">+N22+N23</f>
        <v>0</v>
      </c>
      <c r="O21" s="172">
        <f t="shared" si="11"/>
        <v>0</v>
      </c>
      <c r="P21" s="172">
        <f t="shared" si="11"/>
        <v>0</v>
      </c>
      <c r="Q21" s="172">
        <f t="shared" si="11"/>
        <v>0</v>
      </c>
      <c r="R21" s="172">
        <f t="shared" si="11"/>
        <v>0</v>
      </c>
      <c r="S21" s="172">
        <f t="shared" si="11"/>
        <v>0</v>
      </c>
    </row>
    <row r="22" spans="2:19" ht="15" customHeight="1">
      <c r="B22" s="490" t="s">
        <v>798</v>
      </c>
      <c r="C22" s="501">
        <f>SUM(I22:L22)-(G22-H22)</f>
        <v>0</v>
      </c>
      <c r="D22" s="501">
        <f>C22-E22</f>
        <v>0</v>
      </c>
      <c r="E22" s="501">
        <f>SUM(P22:S22)-(N22-O22)</f>
        <v>0</v>
      </c>
      <c r="F22" s="483"/>
      <c r="G22" s="176"/>
      <c r="H22" s="176"/>
      <c r="I22" s="176"/>
      <c r="J22" s="176"/>
      <c r="K22" s="172">
        <f>R22</f>
        <v>0</v>
      </c>
      <c r="L22" s="176"/>
      <c r="M22" s="483"/>
      <c r="N22" s="176"/>
      <c r="O22" s="176"/>
      <c r="P22" s="176"/>
      <c r="Q22" s="176"/>
      <c r="R22" s="176"/>
      <c r="S22" s="176"/>
    </row>
    <row r="23" spans="2:19" ht="15" customHeight="1">
      <c r="B23" s="490" t="s">
        <v>801</v>
      </c>
      <c r="C23" s="501">
        <f>SUM(I23:L23)-(G23-H23)</f>
        <v>0</v>
      </c>
      <c r="D23" s="501">
        <f>C23-E23</f>
        <v>0</v>
      </c>
      <c r="E23" s="501">
        <f>SUM(P23:S23)-(N23-O23)</f>
        <v>0</v>
      </c>
      <c r="F23" s="483"/>
      <c r="G23" s="176"/>
      <c r="H23" s="176"/>
      <c r="I23" s="176"/>
      <c r="J23" s="176"/>
      <c r="K23" s="172">
        <f>R23</f>
        <v>0</v>
      </c>
      <c r="L23" s="176"/>
      <c r="M23" s="483"/>
      <c r="N23" s="176"/>
      <c r="O23" s="176"/>
      <c r="P23" s="176"/>
      <c r="Q23" s="176"/>
      <c r="R23" s="176"/>
      <c r="S23" s="176"/>
    </row>
    <row r="24" spans="2:19" s="167" customFormat="1" ht="15" customHeight="1">
      <c r="B24" s="489" t="s">
        <v>804</v>
      </c>
      <c r="C24" s="500">
        <f>+C25+C26+C27</f>
        <v>0</v>
      </c>
      <c r="D24" s="500">
        <f>+D25+D26+D27</f>
        <v>0</v>
      </c>
      <c r="E24" s="500">
        <f>+E25+E26+E27</f>
        <v>0</v>
      </c>
      <c r="F24" s="491"/>
      <c r="G24" s="172">
        <f t="shared" ref="G24:L24" si="12">+G25+G26+G27</f>
        <v>0</v>
      </c>
      <c r="H24" s="172">
        <f t="shared" si="12"/>
        <v>0</v>
      </c>
      <c r="I24" s="172">
        <f t="shared" si="12"/>
        <v>0</v>
      </c>
      <c r="J24" s="172">
        <f t="shared" si="12"/>
        <v>0</v>
      </c>
      <c r="K24" s="172">
        <f t="shared" si="12"/>
        <v>0</v>
      </c>
      <c r="L24" s="172">
        <f t="shared" si="12"/>
        <v>0</v>
      </c>
      <c r="M24" s="491"/>
      <c r="N24" s="172">
        <f t="shared" ref="N24:S24" si="13">+N25+N26+N27</f>
        <v>0</v>
      </c>
      <c r="O24" s="172">
        <f t="shared" si="13"/>
        <v>0</v>
      </c>
      <c r="P24" s="172">
        <f t="shared" si="13"/>
        <v>0</v>
      </c>
      <c r="Q24" s="172">
        <f t="shared" si="13"/>
        <v>0</v>
      </c>
      <c r="R24" s="172">
        <f t="shared" si="13"/>
        <v>0</v>
      </c>
      <c r="S24" s="172">
        <f t="shared" si="13"/>
        <v>0</v>
      </c>
    </row>
    <row r="25" spans="2:19" s="167" customFormat="1" ht="15" customHeight="1">
      <c r="B25" s="490" t="s">
        <v>807</v>
      </c>
      <c r="C25" s="501">
        <f>SUM(I25:L25)-(G25-H25)</f>
        <v>0</v>
      </c>
      <c r="D25" s="501">
        <f>C25-E25</f>
        <v>0</v>
      </c>
      <c r="E25" s="501">
        <f>SUM(P25:S25)-(N25-O25)</f>
        <v>0</v>
      </c>
      <c r="F25" s="491"/>
      <c r="G25" s="176"/>
      <c r="H25" s="176"/>
      <c r="I25" s="176"/>
      <c r="J25" s="176"/>
      <c r="K25" s="172">
        <f>R25</f>
        <v>0</v>
      </c>
      <c r="L25" s="176"/>
      <c r="M25" s="491"/>
      <c r="N25" s="176"/>
      <c r="O25" s="176"/>
      <c r="P25" s="176"/>
      <c r="Q25" s="176"/>
      <c r="R25" s="176"/>
      <c r="S25" s="176"/>
    </row>
    <row r="26" spans="2:19" s="167" customFormat="1" ht="15" customHeight="1">
      <c r="B26" s="490" t="s">
        <v>921</v>
      </c>
      <c r="C26" s="501">
        <f>SUM(I26:L26)-(G26-H26)</f>
        <v>0</v>
      </c>
      <c r="D26" s="501">
        <f>C26-E26</f>
        <v>0</v>
      </c>
      <c r="E26" s="501">
        <f>SUM(P26:S26)-(N26-O26)</f>
        <v>0</v>
      </c>
      <c r="F26" s="491"/>
      <c r="G26" s="176"/>
      <c r="H26" s="176"/>
      <c r="I26" s="176"/>
      <c r="J26" s="176"/>
      <c r="K26" s="172">
        <f>R26</f>
        <v>0</v>
      </c>
      <c r="L26" s="176"/>
      <c r="M26" s="491"/>
      <c r="N26" s="176"/>
      <c r="O26" s="176"/>
      <c r="P26" s="176"/>
      <c r="Q26" s="176"/>
      <c r="R26" s="176"/>
      <c r="S26" s="176"/>
    </row>
    <row r="27" spans="2:19" s="167" customFormat="1" ht="15" customHeight="1">
      <c r="B27" s="490" t="s">
        <v>813</v>
      </c>
      <c r="C27" s="501">
        <f>SUM(I27:L27)-(G27-H27)</f>
        <v>0</v>
      </c>
      <c r="D27" s="501">
        <f>C27-E27</f>
        <v>0</v>
      </c>
      <c r="E27" s="501">
        <f>SUM(P27:S27)-(N27-O27)</f>
        <v>0</v>
      </c>
      <c r="F27" s="491"/>
      <c r="G27" s="176"/>
      <c r="H27" s="176"/>
      <c r="I27" s="176"/>
      <c r="J27" s="176"/>
      <c r="K27" s="172">
        <f>R27</f>
        <v>0</v>
      </c>
      <c r="L27" s="176"/>
      <c r="M27" s="491"/>
      <c r="N27" s="176"/>
      <c r="O27" s="176"/>
      <c r="P27" s="176"/>
      <c r="Q27" s="176"/>
      <c r="R27" s="176"/>
      <c r="S27" s="176"/>
    </row>
    <row r="28" spans="2:19" ht="15" customHeight="1">
      <c r="B28" s="487" t="s">
        <v>816</v>
      </c>
      <c r="C28" s="500">
        <f>+SUM(C29:C35,C38,C41)</f>
        <v>0</v>
      </c>
      <c r="D28" s="500">
        <f>+SUM(D29:D35,D38,D41)</f>
        <v>0</v>
      </c>
      <c r="E28" s="500">
        <f>+SUM(E29:E35,E38,E41)</f>
        <v>0</v>
      </c>
      <c r="F28" s="483"/>
      <c r="G28" s="172">
        <f t="shared" ref="G28:L28" si="14">+SUM(G29:G35,G38,G41)</f>
        <v>0</v>
      </c>
      <c r="H28" s="172">
        <f t="shared" si="14"/>
        <v>0</v>
      </c>
      <c r="I28" s="172">
        <f t="shared" si="14"/>
        <v>0</v>
      </c>
      <c r="J28" s="172">
        <f t="shared" si="14"/>
        <v>0</v>
      </c>
      <c r="K28" s="172">
        <f t="shared" si="14"/>
        <v>0</v>
      </c>
      <c r="L28" s="172">
        <f t="shared" si="14"/>
        <v>0</v>
      </c>
      <c r="M28" s="483"/>
      <c r="N28" s="172">
        <f t="shared" ref="N28:S28" si="15">+SUM(N29:N35,N38,N41)</f>
        <v>0</v>
      </c>
      <c r="O28" s="172">
        <f t="shared" si="15"/>
        <v>0</v>
      </c>
      <c r="P28" s="172">
        <f t="shared" si="15"/>
        <v>0</v>
      </c>
      <c r="Q28" s="172">
        <f t="shared" si="15"/>
        <v>0</v>
      </c>
      <c r="R28" s="172">
        <f t="shared" si="15"/>
        <v>0</v>
      </c>
      <c r="S28" s="172">
        <f t="shared" si="15"/>
        <v>0</v>
      </c>
    </row>
    <row r="29" spans="2:19" ht="15" customHeight="1">
      <c r="B29" s="464" t="s">
        <v>770</v>
      </c>
      <c r="C29" s="500">
        <f t="shared" ref="C29:C34" si="16">SUM(I29:L29)-(G29-H29)</f>
        <v>0</v>
      </c>
      <c r="D29" s="500">
        <f t="shared" ref="D29:D34" si="17">C29-E29</f>
        <v>0</v>
      </c>
      <c r="E29" s="500">
        <f t="shared" ref="E29:E34" si="18">SUM(P29:S29)-(N29-O29)</f>
        <v>0</v>
      </c>
      <c r="F29" s="483"/>
      <c r="G29" s="176"/>
      <c r="H29" s="176"/>
      <c r="I29" s="176"/>
      <c r="J29" s="176"/>
      <c r="K29" s="172">
        <f t="shared" ref="K29:K34" si="19">R29</f>
        <v>0</v>
      </c>
      <c r="L29" s="176"/>
      <c r="M29" s="483"/>
      <c r="N29" s="176"/>
      <c r="O29" s="176"/>
      <c r="P29" s="176"/>
      <c r="Q29" s="176"/>
      <c r="R29" s="176"/>
      <c r="S29" s="176"/>
    </row>
    <row r="30" spans="2:19" ht="15" customHeight="1">
      <c r="B30" s="464" t="s">
        <v>773</v>
      </c>
      <c r="C30" s="500">
        <f t="shared" si="16"/>
        <v>0</v>
      </c>
      <c r="D30" s="500">
        <f t="shared" si="17"/>
        <v>0</v>
      </c>
      <c r="E30" s="500">
        <f t="shared" si="18"/>
        <v>0</v>
      </c>
      <c r="F30" s="483"/>
      <c r="G30" s="176"/>
      <c r="H30" s="176"/>
      <c r="I30" s="176"/>
      <c r="J30" s="176"/>
      <c r="K30" s="172">
        <f t="shared" si="19"/>
        <v>0</v>
      </c>
      <c r="L30" s="176"/>
      <c r="M30" s="483"/>
      <c r="N30" s="176"/>
      <c r="O30" s="176"/>
      <c r="P30" s="176"/>
      <c r="Q30" s="176"/>
      <c r="R30" s="176"/>
      <c r="S30" s="176"/>
    </row>
    <row r="31" spans="2:19" ht="15" customHeight="1">
      <c r="B31" s="464" t="s">
        <v>776</v>
      </c>
      <c r="C31" s="500">
        <f t="shared" si="16"/>
        <v>0</v>
      </c>
      <c r="D31" s="500">
        <f t="shared" si="17"/>
        <v>0</v>
      </c>
      <c r="E31" s="500">
        <f t="shared" si="18"/>
        <v>0</v>
      </c>
      <c r="F31" s="483"/>
      <c r="G31" s="176"/>
      <c r="H31" s="176"/>
      <c r="I31" s="176"/>
      <c r="J31" s="176"/>
      <c r="K31" s="172">
        <f t="shared" si="19"/>
        <v>0</v>
      </c>
      <c r="L31" s="176"/>
      <c r="M31" s="483"/>
      <c r="N31" s="176"/>
      <c r="O31" s="176"/>
      <c r="P31" s="176"/>
      <c r="Q31" s="176"/>
      <c r="R31" s="176"/>
      <c r="S31" s="176"/>
    </row>
    <row r="32" spans="2:19" ht="15" customHeight="1">
      <c r="B32" s="464" t="s">
        <v>779</v>
      </c>
      <c r="C32" s="500">
        <f t="shared" si="16"/>
        <v>0</v>
      </c>
      <c r="D32" s="500">
        <f t="shared" si="17"/>
        <v>0</v>
      </c>
      <c r="E32" s="500">
        <f t="shared" si="18"/>
        <v>0</v>
      </c>
      <c r="F32" s="483"/>
      <c r="G32" s="176"/>
      <c r="H32" s="176"/>
      <c r="I32" s="176"/>
      <c r="J32" s="176"/>
      <c r="K32" s="172">
        <f t="shared" si="19"/>
        <v>0</v>
      </c>
      <c r="L32" s="176"/>
      <c r="M32" s="483"/>
      <c r="N32" s="176"/>
      <c r="O32" s="176"/>
      <c r="P32" s="176"/>
      <c r="Q32" s="176"/>
      <c r="R32" s="176"/>
      <c r="S32" s="176"/>
    </row>
    <row r="33" spans="2:19" ht="15" customHeight="1">
      <c r="B33" s="464" t="s">
        <v>782</v>
      </c>
      <c r="C33" s="500">
        <f t="shared" si="16"/>
        <v>0</v>
      </c>
      <c r="D33" s="500">
        <f t="shared" si="17"/>
        <v>0</v>
      </c>
      <c r="E33" s="500">
        <f t="shared" si="18"/>
        <v>0</v>
      </c>
      <c r="F33" s="483"/>
      <c r="G33" s="176"/>
      <c r="H33" s="176"/>
      <c r="I33" s="176"/>
      <c r="J33" s="176"/>
      <c r="K33" s="172">
        <f t="shared" si="19"/>
        <v>0</v>
      </c>
      <c r="L33" s="176"/>
      <c r="M33" s="483"/>
      <c r="N33" s="176"/>
      <c r="O33" s="176"/>
      <c r="P33" s="176"/>
      <c r="Q33" s="176"/>
      <c r="R33" s="176"/>
      <c r="S33" s="176"/>
    </row>
    <row r="34" spans="2:19" ht="15" customHeight="1">
      <c r="B34" s="464" t="s">
        <v>785</v>
      </c>
      <c r="C34" s="500">
        <f t="shared" si="16"/>
        <v>0</v>
      </c>
      <c r="D34" s="500">
        <f t="shared" si="17"/>
        <v>0</v>
      </c>
      <c r="E34" s="500">
        <f t="shared" si="18"/>
        <v>0</v>
      </c>
      <c r="F34" s="483"/>
      <c r="G34" s="176"/>
      <c r="H34" s="176"/>
      <c r="I34" s="176"/>
      <c r="J34" s="176"/>
      <c r="K34" s="172">
        <f t="shared" si="19"/>
        <v>0</v>
      </c>
      <c r="L34" s="176"/>
      <c r="M34" s="483"/>
      <c r="N34" s="176"/>
      <c r="O34" s="176"/>
      <c r="P34" s="176"/>
      <c r="Q34" s="176"/>
      <c r="R34" s="176"/>
      <c r="S34" s="176"/>
    </row>
    <row r="35" spans="2:19" ht="15" customHeight="1">
      <c r="B35" s="489" t="s">
        <v>788</v>
      </c>
      <c r="C35" s="500">
        <f>+C36+C37</f>
        <v>0</v>
      </c>
      <c r="D35" s="500">
        <f>+D36+D37</f>
        <v>0</v>
      </c>
      <c r="E35" s="500">
        <f>+E36+E37</f>
        <v>0</v>
      </c>
      <c r="F35" s="483"/>
      <c r="G35" s="172">
        <f t="shared" ref="G35:L35" si="20">+G36+G37</f>
        <v>0</v>
      </c>
      <c r="H35" s="172">
        <f t="shared" si="20"/>
        <v>0</v>
      </c>
      <c r="I35" s="172">
        <f t="shared" si="20"/>
        <v>0</v>
      </c>
      <c r="J35" s="172">
        <f t="shared" si="20"/>
        <v>0</v>
      </c>
      <c r="K35" s="172">
        <f t="shared" si="20"/>
        <v>0</v>
      </c>
      <c r="L35" s="172">
        <f t="shared" si="20"/>
        <v>0</v>
      </c>
      <c r="M35" s="483"/>
      <c r="N35" s="172">
        <f t="shared" ref="N35:S35" si="21">+N36+N37</f>
        <v>0</v>
      </c>
      <c r="O35" s="172">
        <f t="shared" si="21"/>
        <v>0</v>
      </c>
      <c r="P35" s="172">
        <f t="shared" si="21"/>
        <v>0</v>
      </c>
      <c r="Q35" s="172">
        <f t="shared" si="21"/>
        <v>0</v>
      </c>
      <c r="R35" s="172">
        <f t="shared" si="21"/>
        <v>0</v>
      </c>
      <c r="S35" s="172">
        <f t="shared" si="21"/>
        <v>0</v>
      </c>
    </row>
    <row r="36" spans="2:19" ht="15" customHeight="1">
      <c r="B36" s="490" t="s">
        <v>790</v>
      </c>
      <c r="C36" s="501">
        <f>SUM(I36:L36)-(G36-H36)</f>
        <v>0</v>
      </c>
      <c r="D36" s="501">
        <f>C36-E36</f>
        <v>0</v>
      </c>
      <c r="E36" s="501">
        <f>SUM(P36:S36)-(N36-O36)</f>
        <v>0</v>
      </c>
      <c r="F36" s="483"/>
      <c r="G36" s="176"/>
      <c r="H36" s="176"/>
      <c r="I36" s="176"/>
      <c r="J36" s="176"/>
      <c r="K36" s="172">
        <f>R36</f>
        <v>0</v>
      </c>
      <c r="L36" s="176"/>
      <c r="M36" s="483"/>
      <c r="N36" s="176"/>
      <c r="O36" s="176"/>
      <c r="P36" s="176"/>
      <c r="Q36" s="176"/>
      <c r="R36" s="176"/>
      <c r="S36" s="176"/>
    </row>
    <row r="37" spans="2:19" ht="15" customHeight="1">
      <c r="B37" s="490" t="s">
        <v>793</v>
      </c>
      <c r="C37" s="501">
        <f>SUM(I37:L37)-(G37-H37)</f>
        <v>0</v>
      </c>
      <c r="D37" s="501">
        <f>C37-E37</f>
        <v>0</v>
      </c>
      <c r="E37" s="501">
        <f>SUM(P37:S37)-(N37-O37)</f>
        <v>0</v>
      </c>
      <c r="F37" s="483"/>
      <c r="G37" s="176"/>
      <c r="H37" s="176"/>
      <c r="I37" s="176"/>
      <c r="J37" s="176"/>
      <c r="K37" s="172">
        <f>R37</f>
        <v>0</v>
      </c>
      <c r="L37" s="176"/>
      <c r="M37" s="483"/>
      <c r="N37" s="176"/>
      <c r="O37" s="176"/>
      <c r="P37" s="176"/>
      <c r="Q37" s="176"/>
      <c r="R37" s="176"/>
      <c r="S37" s="176"/>
    </row>
    <row r="38" spans="2:19" ht="15" customHeight="1">
      <c r="B38" s="489" t="s">
        <v>796</v>
      </c>
      <c r="C38" s="500">
        <f>+C39+C40</f>
        <v>0</v>
      </c>
      <c r="D38" s="500">
        <f>+D39+D40</f>
        <v>0</v>
      </c>
      <c r="E38" s="500">
        <f>+E39+E40</f>
        <v>0</v>
      </c>
      <c r="F38" s="483"/>
      <c r="G38" s="172">
        <f t="shared" ref="G38:L38" si="22">+G39+G40</f>
        <v>0</v>
      </c>
      <c r="H38" s="172">
        <f t="shared" si="22"/>
        <v>0</v>
      </c>
      <c r="I38" s="172">
        <f t="shared" si="22"/>
        <v>0</v>
      </c>
      <c r="J38" s="172">
        <f t="shared" si="22"/>
        <v>0</v>
      </c>
      <c r="K38" s="172">
        <f t="shared" si="22"/>
        <v>0</v>
      </c>
      <c r="L38" s="172">
        <f t="shared" si="22"/>
        <v>0</v>
      </c>
      <c r="M38" s="483"/>
      <c r="N38" s="172">
        <f t="shared" ref="N38:S38" si="23">+N39+N40</f>
        <v>0</v>
      </c>
      <c r="O38" s="172">
        <f t="shared" si="23"/>
        <v>0</v>
      </c>
      <c r="P38" s="172">
        <f t="shared" si="23"/>
        <v>0</v>
      </c>
      <c r="Q38" s="172">
        <f t="shared" si="23"/>
        <v>0</v>
      </c>
      <c r="R38" s="172">
        <f t="shared" si="23"/>
        <v>0</v>
      </c>
      <c r="S38" s="172">
        <f t="shared" si="23"/>
        <v>0</v>
      </c>
    </row>
    <row r="39" spans="2:19" ht="15" customHeight="1">
      <c r="B39" s="490" t="s">
        <v>798</v>
      </c>
      <c r="C39" s="501">
        <f>SUM(I39:L39)-(G39-H39)</f>
        <v>0</v>
      </c>
      <c r="D39" s="501">
        <f>C39-E39</f>
        <v>0</v>
      </c>
      <c r="E39" s="501">
        <f>SUM(P39:S39)-(N39-O39)</f>
        <v>0</v>
      </c>
      <c r="F39" s="483"/>
      <c r="G39" s="176"/>
      <c r="H39" s="176"/>
      <c r="I39" s="176"/>
      <c r="J39" s="176"/>
      <c r="K39" s="172">
        <f>R39</f>
        <v>0</v>
      </c>
      <c r="L39" s="176"/>
      <c r="M39" s="483"/>
      <c r="N39" s="176"/>
      <c r="O39" s="176"/>
      <c r="P39" s="176"/>
      <c r="Q39" s="176"/>
      <c r="R39" s="176"/>
      <c r="S39" s="176"/>
    </row>
    <row r="40" spans="2:19" ht="15" customHeight="1">
      <c r="B40" s="490" t="s">
        <v>801</v>
      </c>
      <c r="C40" s="501">
        <f>SUM(I40:L40)-(G40-H40)</f>
        <v>0</v>
      </c>
      <c r="D40" s="501">
        <f>C40-E40</f>
        <v>0</v>
      </c>
      <c r="E40" s="501">
        <f>SUM(P40:S40)-(N40-O40)</f>
        <v>0</v>
      </c>
      <c r="F40" s="483"/>
      <c r="G40" s="176"/>
      <c r="H40" s="176"/>
      <c r="I40" s="176"/>
      <c r="J40" s="176"/>
      <c r="K40" s="172">
        <f>R40</f>
        <v>0</v>
      </c>
      <c r="L40" s="176"/>
      <c r="M40" s="483"/>
      <c r="N40" s="176"/>
      <c r="O40" s="176"/>
      <c r="P40" s="176"/>
      <c r="Q40" s="176"/>
      <c r="R40" s="176"/>
      <c r="S40" s="176"/>
    </row>
    <row r="41" spans="2:19" ht="15" customHeight="1">
      <c r="B41" s="489" t="s">
        <v>804</v>
      </c>
      <c r="C41" s="500">
        <f>+C42+C43+C44</f>
        <v>0</v>
      </c>
      <c r="D41" s="500">
        <f>+D42+D43+D44</f>
        <v>0</v>
      </c>
      <c r="E41" s="500">
        <f>+E42+E43+E44</f>
        <v>0</v>
      </c>
      <c r="F41" s="491"/>
      <c r="G41" s="172">
        <f t="shared" ref="G41:L41" si="24">+G42+G43+G44</f>
        <v>0</v>
      </c>
      <c r="H41" s="172">
        <f t="shared" si="24"/>
        <v>0</v>
      </c>
      <c r="I41" s="172">
        <f t="shared" si="24"/>
        <v>0</v>
      </c>
      <c r="J41" s="172">
        <f t="shared" si="24"/>
        <v>0</v>
      </c>
      <c r="K41" s="172">
        <f t="shared" si="24"/>
        <v>0</v>
      </c>
      <c r="L41" s="172">
        <f t="shared" si="24"/>
        <v>0</v>
      </c>
      <c r="M41" s="491"/>
      <c r="N41" s="172">
        <f t="shared" ref="N41:S41" si="25">+N42+N43+N44</f>
        <v>0</v>
      </c>
      <c r="O41" s="172">
        <f t="shared" si="25"/>
        <v>0</v>
      </c>
      <c r="P41" s="172">
        <f t="shared" si="25"/>
        <v>0</v>
      </c>
      <c r="Q41" s="172">
        <f t="shared" si="25"/>
        <v>0</v>
      </c>
      <c r="R41" s="172">
        <f t="shared" si="25"/>
        <v>0</v>
      </c>
      <c r="S41" s="172">
        <f t="shared" si="25"/>
        <v>0</v>
      </c>
    </row>
    <row r="42" spans="2:19" ht="15" customHeight="1">
      <c r="B42" s="490" t="s">
        <v>807</v>
      </c>
      <c r="C42" s="501">
        <f>SUM(I42:L42)-(G42-H42)</f>
        <v>0</v>
      </c>
      <c r="D42" s="501">
        <f>C42-E42</f>
        <v>0</v>
      </c>
      <c r="E42" s="501">
        <f>SUM(P42:S42)-(N42-O42)</f>
        <v>0</v>
      </c>
      <c r="F42" s="491"/>
      <c r="G42" s="176"/>
      <c r="H42" s="176"/>
      <c r="I42" s="176"/>
      <c r="J42" s="176"/>
      <c r="K42" s="172">
        <f>R42</f>
        <v>0</v>
      </c>
      <c r="L42" s="176"/>
      <c r="M42" s="491"/>
      <c r="N42" s="176"/>
      <c r="O42" s="176"/>
      <c r="P42" s="176"/>
      <c r="Q42" s="176"/>
      <c r="R42" s="176"/>
      <c r="S42" s="176"/>
    </row>
    <row r="43" spans="2:19" ht="15" customHeight="1">
      <c r="B43" s="490" t="s">
        <v>921</v>
      </c>
      <c r="C43" s="501">
        <f>SUM(I43:L43)-(G43-H43)</f>
        <v>0</v>
      </c>
      <c r="D43" s="501">
        <f>C43-E43</f>
        <v>0</v>
      </c>
      <c r="E43" s="501">
        <f>SUM(P43:S43)-(N43-O43)</f>
        <v>0</v>
      </c>
      <c r="F43" s="491"/>
      <c r="G43" s="176"/>
      <c r="H43" s="176"/>
      <c r="I43" s="176"/>
      <c r="J43" s="176"/>
      <c r="K43" s="172">
        <f>R43</f>
        <v>0</v>
      </c>
      <c r="L43" s="176"/>
      <c r="M43" s="491"/>
      <c r="N43" s="176"/>
      <c r="O43" s="176"/>
      <c r="P43" s="176"/>
      <c r="Q43" s="176"/>
      <c r="R43" s="176"/>
      <c r="S43" s="176"/>
    </row>
    <row r="44" spans="2:19" ht="15" customHeight="1">
      <c r="B44" s="490" t="s">
        <v>813</v>
      </c>
      <c r="C44" s="501">
        <f>SUM(I44:L44)-(G44-H44)</f>
        <v>0</v>
      </c>
      <c r="D44" s="501">
        <f>C44-E44</f>
        <v>0</v>
      </c>
      <c r="E44" s="501">
        <f>SUM(P44:S44)-(N44-O44)</f>
        <v>0</v>
      </c>
      <c r="F44" s="491"/>
      <c r="G44" s="176"/>
      <c r="H44" s="176"/>
      <c r="I44" s="176"/>
      <c r="J44" s="176"/>
      <c r="K44" s="172">
        <f>R44</f>
        <v>0</v>
      </c>
      <c r="L44" s="176"/>
      <c r="M44" s="491"/>
      <c r="N44" s="176"/>
      <c r="O44" s="176"/>
      <c r="P44" s="176"/>
      <c r="Q44" s="176"/>
      <c r="R44" s="176"/>
      <c r="S44" s="176"/>
    </row>
    <row r="45" spans="2:19" ht="15" customHeight="1">
      <c r="B45" s="492" t="s">
        <v>923</v>
      </c>
      <c r="C45" s="500">
        <f>SUM(C46,C60,C74,C85,C96,C110,C124,C135)</f>
        <v>0</v>
      </c>
      <c r="D45" s="500">
        <f>SUM(D46,D60,D74,D85,D96,D110,D124,D135)</f>
        <v>0</v>
      </c>
      <c r="E45" s="500">
        <f>SUM(E46,E60,E74,E85,E96,E110,E124,E135)</f>
        <v>0</v>
      </c>
      <c r="F45" s="483"/>
      <c r="G45" s="172">
        <f>SUM(G46,G60,G74,G85,G96,G110,G124,G135)</f>
        <v>0</v>
      </c>
      <c r="H45" s="172">
        <f>SUM(H46,H60,H74,H85,H96,H110,H124,H135)</f>
        <v>0</v>
      </c>
      <c r="I45" s="172">
        <f>SUM(I46,I60,I74,I85,I96,I110,I124,I135)</f>
        <v>0</v>
      </c>
      <c r="J45" s="172">
        <f>SUM(J46,J60,J74,J85,J96,J110,J124,J135)</f>
        <v>0</v>
      </c>
      <c r="K45" s="172">
        <f>+K46+K60+K74+K85+K96+K110+K124+K135</f>
        <v>0</v>
      </c>
      <c r="L45" s="172">
        <f>SUM(L46,L60,L74,L85,L96,L110,L124,L135)</f>
        <v>0</v>
      </c>
      <c r="M45" s="483"/>
      <c r="N45" s="172">
        <f t="shared" ref="N45:S45" si="26">SUM(N46,N60,N74,N85,N96,N110,N124,N135)</f>
        <v>0</v>
      </c>
      <c r="O45" s="172">
        <f t="shared" si="26"/>
        <v>0</v>
      </c>
      <c r="P45" s="172">
        <f t="shared" si="26"/>
        <v>0</v>
      </c>
      <c r="Q45" s="172">
        <f t="shared" si="26"/>
        <v>0</v>
      </c>
      <c r="R45" s="172">
        <f t="shared" si="26"/>
        <v>0</v>
      </c>
      <c r="S45" s="172">
        <f t="shared" si="26"/>
        <v>0</v>
      </c>
    </row>
    <row r="46" spans="2:19" ht="15" customHeight="1">
      <c r="B46" s="487" t="s">
        <v>835</v>
      </c>
      <c r="C46" s="500">
        <f>+SUM(C47:C49,C53:C56)</f>
        <v>0</v>
      </c>
      <c r="D46" s="500">
        <f>+SUM(D47:D49,D53:D56)</f>
        <v>0</v>
      </c>
      <c r="E46" s="500">
        <f>+SUM(E47:E49,E53:E56)</f>
        <v>0</v>
      </c>
      <c r="F46" s="483"/>
      <c r="G46" s="172">
        <f t="shared" ref="G46:L46" si="27">+SUM(G47:G49,G53:G56)</f>
        <v>0</v>
      </c>
      <c r="H46" s="172">
        <f t="shared" si="27"/>
        <v>0</v>
      </c>
      <c r="I46" s="172">
        <f t="shared" si="27"/>
        <v>0</v>
      </c>
      <c r="J46" s="172">
        <f t="shared" si="27"/>
        <v>0</v>
      </c>
      <c r="K46" s="172">
        <f t="shared" si="27"/>
        <v>0</v>
      </c>
      <c r="L46" s="172">
        <f t="shared" si="27"/>
        <v>0</v>
      </c>
      <c r="M46" s="483"/>
      <c r="N46" s="172">
        <f t="shared" ref="N46:S46" si="28">+SUM(N47:N49,N53:N56)</f>
        <v>0</v>
      </c>
      <c r="O46" s="172">
        <f t="shared" si="28"/>
        <v>0</v>
      </c>
      <c r="P46" s="172">
        <f t="shared" si="28"/>
        <v>0</v>
      </c>
      <c r="Q46" s="172">
        <f t="shared" si="28"/>
        <v>0</v>
      </c>
      <c r="R46" s="172">
        <f t="shared" si="28"/>
        <v>0</v>
      </c>
      <c r="S46" s="172">
        <f t="shared" si="28"/>
        <v>0</v>
      </c>
    </row>
    <row r="47" spans="2:19" ht="15" customHeight="1">
      <c r="B47" s="464" t="s">
        <v>770</v>
      </c>
      <c r="C47" s="500">
        <f>SUM(I47:L47)-(G47-H47)</f>
        <v>0</v>
      </c>
      <c r="D47" s="500">
        <f>C47-E47</f>
        <v>0</v>
      </c>
      <c r="E47" s="500">
        <f>SUM(P47:S47)-(N47-O47)</f>
        <v>0</v>
      </c>
      <c r="F47" s="483"/>
      <c r="G47" s="176"/>
      <c r="H47" s="176"/>
      <c r="I47" s="176"/>
      <c r="J47" s="176"/>
      <c r="K47" s="172">
        <f>R47</f>
        <v>0</v>
      </c>
      <c r="L47" s="176"/>
      <c r="M47" s="483"/>
      <c r="N47" s="176"/>
      <c r="O47" s="176"/>
      <c r="P47" s="176"/>
      <c r="Q47" s="176"/>
      <c r="R47" s="176"/>
      <c r="S47" s="176"/>
    </row>
    <row r="48" spans="2:19" ht="15" customHeight="1">
      <c r="B48" s="464" t="s">
        <v>773</v>
      </c>
      <c r="C48" s="500">
        <f>SUM(I48:L48)-(G48-H48)</f>
        <v>0</v>
      </c>
      <c r="D48" s="500">
        <f>C48-E48</f>
        <v>0</v>
      </c>
      <c r="E48" s="500">
        <f>SUM(P48:S48)-(N48-O48)</f>
        <v>0</v>
      </c>
      <c r="F48" s="483"/>
      <c r="G48" s="176"/>
      <c r="H48" s="176"/>
      <c r="I48" s="176"/>
      <c r="J48" s="176"/>
      <c r="K48" s="172">
        <f>R48</f>
        <v>0</v>
      </c>
      <c r="L48" s="176"/>
      <c r="M48" s="483"/>
      <c r="N48" s="176"/>
      <c r="O48" s="176"/>
      <c r="P48" s="176"/>
      <c r="Q48" s="176"/>
      <c r="R48" s="176"/>
      <c r="S48" s="176"/>
    </row>
    <row r="49" spans="2:19" ht="15" customHeight="1">
      <c r="B49" s="464" t="s">
        <v>840</v>
      </c>
      <c r="C49" s="500">
        <f>SUM(C50:C52)</f>
        <v>0</v>
      </c>
      <c r="D49" s="500">
        <f>SUM(D50:D52)</f>
        <v>0</v>
      </c>
      <c r="E49" s="500">
        <f>SUM(E50:E52)</f>
        <v>0</v>
      </c>
      <c r="F49" s="483"/>
      <c r="G49" s="172">
        <f t="shared" ref="G49:L49" si="29">SUM(G50:G52)</f>
        <v>0</v>
      </c>
      <c r="H49" s="172">
        <f t="shared" si="29"/>
        <v>0</v>
      </c>
      <c r="I49" s="172">
        <f t="shared" si="29"/>
        <v>0</v>
      </c>
      <c r="J49" s="172">
        <f t="shared" si="29"/>
        <v>0</v>
      </c>
      <c r="K49" s="172">
        <f t="shared" si="29"/>
        <v>0</v>
      </c>
      <c r="L49" s="172">
        <f t="shared" si="29"/>
        <v>0</v>
      </c>
      <c r="M49" s="483"/>
      <c r="N49" s="172">
        <f t="shared" ref="N49:S49" si="30">SUM(N50:N52)</f>
        <v>0</v>
      </c>
      <c r="O49" s="172">
        <f t="shared" si="30"/>
        <v>0</v>
      </c>
      <c r="P49" s="172">
        <f t="shared" si="30"/>
        <v>0</v>
      </c>
      <c r="Q49" s="172">
        <f t="shared" si="30"/>
        <v>0</v>
      </c>
      <c r="R49" s="172">
        <f t="shared" si="30"/>
        <v>0</v>
      </c>
      <c r="S49" s="172">
        <f t="shared" si="30"/>
        <v>0</v>
      </c>
    </row>
    <row r="50" spans="2:19" ht="15" customHeight="1">
      <c r="B50" s="493" t="s">
        <v>776</v>
      </c>
      <c r="C50" s="501">
        <f t="shared" ref="C50:C55" si="31">SUM(I50:L50)-(G50-H50)</f>
        <v>0</v>
      </c>
      <c r="D50" s="501">
        <f t="shared" ref="D50:D55" si="32">C50-E50</f>
        <v>0</v>
      </c>
      <c r="E50" s="501">
        <f t="shared" ref="E50:E55" si="33">SUM(P50:S50)-(N50-O50)</f>
        <v>0</v>
      </c>
      <c r="F50" s="483"/>
      <c r="G50" s="176"/>
      <c r="H50" s="176"/>
      <c r="I50" s="176"/>
      <c r="J50" s="176"/>
      <c r="K50" s="172">
        <f t="shared" ref="K50:K55" si="34">R50</f>
        <v>0</v>
      </c>
      <c r="L50" s="176"/>
      <c r="M50" s="483"/>
      <c r="N50" s="176"/>
      <c r="O50" s="176"/>
      <c r="P50" s="176"/>
      <c r="Q50" s="176"/>
      <c r="R50" s="176"/>
      <c r="S50" s="176"/>
    </row>
    <row r="51" spans="2:19" ht="15" customHeight="1">
      <c r="B51" s="493" t="s">
        <v>779</v>
      </c>
      <c r="C51" s="501">
        <f t="shared" si="31"/>
        <v>0</v>
      </c>
      <c r="D51" s="501">
        <f t="shared" si="32"/>
        <v>0</v>
      </c>
      <c r="E51" s="501">
        <f t="shared" si="33"/>
        <v>0</v>
      </c>
      <c r="F51" s="483"/>
      <c r="G51" s="176"/>
      <c r="H51" s="176"/>
      <c r="I51" s="176"/>
      <c r="J51" s="176"/>
      <c r="K51" s="172">
        <f t="shared" si="34"/>
        <v>0</v>
      </c>
      <c r="L51" s="176"/>
      <c r="M51" s="483"/>
      <c r="N51" s="176"/>
      <c r="O51" s="176"/>
      <c r="P51" s="176"/>
      <c r="Q51" s="176"/>
      <c r="R51" s="176"/>
      <c r="S51" s="176"/>
    </row>
    <row r="52" spans="2:19" ht="15" customHeight="1">
      <c r="B52" s="493" t="s">
        <v>782</v>
      </c>
      <c r="C52" s="501">
        <f t="shared" si="31"/>
        <v>0</v>
      </c>
      <c r="D52" s="501">
        <f t="shared" si="32"/>
        <v>0</v>
      </c>
      <c r="E52" s="501">
        <f t="shared" si="33"/>
        <v>0</v>
      </c>
      <c r="F52" s="483"/>
      <c r="G52" s="176"/>
      <c r="H52" s="176"/>
      <c r="I52" s="176"/>
      <c r="J52" s="176"/>
      <c r="K52" s="172">
        <f t="shared" si="34"/>
        <v>0</v>
      </c>
      <c r="L52" s="176"/>
      <c r="M52" s="483"/>
      <c r="N52" s="176"/>
      <c r="O52" s="176"/>
      <c r="P52" s="176"/>
      <c r="Q52" s="176"/>
      <c r="R52" s="176"/>
      <c r="S52" s="176"/>
    </row>
    <row r="53" spans="2:19" ht="15" customHeight="1">
      <c r="B53" s="464" t="s">
        <v>785</v>
      </c>
      <c r="C53" s="500">
        <f t="shared" si="31"/>
        <v>0</v>
      </c>
      <c r="D53" s="500">
        <f t="shared" si="32"/>
        <v>0</v>
      </c>
      <c r="E53" s="500">
        <f t="shared" si="33"/>
        <v>0</v>
      </c>
      <c r="F53" s="483"/>
      <c r="G53" s="176"/>
      <c r="H53" s="176"/>
      <c r="I53" s="176"/>
      <c r="J53" s="176"/>
      <c r="K53" s="172">
        <f t="shared" si="34"/>
        <v>0</v>
      </c>
      <c r="L53" s="176"/>
      <c r="M53" s="483"/>
      <c r="N53" s="176"/>
      <c r="O53" s="176"/>
      <c r="P53" s="176"/>
      <c r="Q53" s="176"/>
      <c r="R53" s="176"/>
      <c r="S53" s="176"/>
    </row>
    <row r="54" spans="2:19" ht="15" customHeight="1">
      <c r="B54" s="464" t="s">
        <v>788</v>
      </c>
      <c r="C54" s="500">
        <f t="shared" si="31"/>
        <v>0</v>
      </c>
      <c r="D54" s="500">
        <f t="shared" si="32"/>
        <v>0</v>
      </c>
      <c r="E54" s="500">
        <f t="shared" si="33"/>
        <v>0</v>
      </c>
      <c r="F54" s="483"/>
      <c r="G54" s="176"/>
      <c r="H54" s="176"/>
      <c r="I54" s="176"/>
      <c r="J54" s="176"/>
      <c r="K54" s="172">
        <f t="shared" si="34"/>
        <v>0</v>
      </c>
      <c r="L54" s="176"/>
      <c r="M54" s="483"/>
      <c r="N54" s="176"/>
      <c r="O54" s="176"/>
      <c r="P54" s="176"/>
      <c r="Q54" s="176"/>
      <c r="R54" s="176"/>
      <c r="S54" s="176"/>
    </row>
    <row r="55" spans="2:19" ht="15" customHeight="1">
      <c r="B55" s="464" t="s">
        <v>796</v>
      </c>
      <c r="C55" s="500">
        <f t="shared" si="31"/>
        <v>0</v>
      </c>
      <c r="D55" s="500">
        <f t="shared" si="32"/>
        <v>0</v>
      </c>
      <c r="E55" s="500">
        <f t="shared" si="33"/>
        <v>0</v>
      </c>
      <c r="F55" s="483"/>
      <c r="G55" s="176"/>
      <c r="H55" s="176"/>
      <c r="I55" s="176"/>
      <c r="J55" s="176"/>
      <c r="K55" s="172">
        <f t="shared" si="34"/>
        <v>0</v>
      </c>
      <c r="L55" s="176"/>
      <c r="M55" s="483"/>
      <c r="N55" s="176"/>
      <c r="O55" s="176"/>
      <c r="P55" s="176"/>
      <c r="Q55" s="176"/>
      <c r="R55" s="176"/>
      <c r="S55" s="176"/>
    </row>
    <row r="56" spans="2:19" ht="15" customHeight="1">
      <c r="B56" s="489" t="s">
        <v>804</v>
      </c>
      <c r="C56" s="500">
        <f>+C57+C58+C59</f>
        <v>0</v>
      </c>
      <c r="D56" s="500">
        <f>+D57+D58+D59</f>
        <v>0</v>
      </c>
      <c r="E56" s="500">
        <f>+E57+E58+E59</f>
        <v>0</v>
      </c>
      <c r="F56" s="491"/>
      <c r="G56" s="172">
        <f t="shared" ref="G56:L56" si="35">+G57+G58+G59</f>
        <v>0</v>
      </c>
      <c r="H56" s="172">
        <f t="shared" si="35"/>
        <v>0</v>
      </c>
      <c r="I56" s="172">
        <f t="shared" si="35"/>
        <v>0</v>
      </c>
      <c r="J56" s="172">
        <f t="shared" si="35"/>
        <v>0</v>
      </c>
      <c r="K56" s="172">
        <f t="shared" si="35"/>
        <v>0</v>
      </c>
      <c r="L56" s="172">
        <f t="shared" si="35"/>
        <v>0</v>
      </c>
      <c r="M56" s="491"/>
      <c r="N56" s="172">
        <f t="shared" ref="N56:S56" si="36">+N57+N58+N59</f>
        <v>0</v>
      </c>
      <c r="O56" s="172">
        <f t="shared" si="36"/>
        <v>0</v>
      </c>
      <c r="P56" s="172">
        <f t="shared" si="36"/>
        <v>0</v>
      </c>
      <c r="Q56" s="172">
        <f t="shared" si="36"/>
        <v>0</v>
      </c>
      <c r="R56" s="172">
        <f t="shared" si="36"/>
        <v>0</v>
      </c>
      <c r="S56" s="172">
        <f t="shared" si="36"/>
        <v>0</v>
      </c>
    </row>
    <row r="57" spans="2:19" ht="15" customHeight="1">
      <c r="B57" s="490" t="s">
        <v>807</v>
      </c>
      <c r="C57" s="501">
        <f>SUM(I57:L57)-(G57-H57)</f>
        <v>0</v>
      </c>
      <c r="D57" s="501">
        <f>C57-E57</f>
        <v>0</v>
      </c>
      <c r="E57" s="501">
        <f>SUM(P57:S57)-(N57-O57)</f>
        <v>0</v>
      </c>
      <c r="F57" s="491"/>
      <c r="G57" s="176"/>
      <c r="H57" s="176"/>
      <c r="I57" s="176"/>
      <c r="J57" s="176"/>
      <c r="K57" s="172">
        <f>R57</f>
        <v>0</v>
      </c>
      <c r="L57" s="176"/>
      <c r="M57" s="491"/>
      <c r="N57" s="176"/>
      <c r="O57" s="176"/>
      <c r="P57" s="176"/>
      <c r="Q57" s="176"/>
      <c r="R57" s="176"/>
      <c r="S57" s="176"/>
    </row>
    <row r="58" spans="2:19" ht="15" customHeight="1">
      <c r="B58" s="490" t="s">
        <v>921</v>
      </c>
      <c r="C58" s="501">
        <f>SUM(I58:L58)-(G58-H58)</f>
        <v>0</v>
      </c>
      <c r="D58" s="501">
        <f>C58-E58</f>
        <v>0</v>
      </c>
      <c r="E58" s="501">
        <f>SUM(P58:S58)-(N58-O58)</f>
        <v>0</v>
      </c>
      <c r="F58" s="491"/>
      <c r="G58" s="176"/>
      <c r="H58" s="176"/>
      <c r="I58" s="176"/>
      <c r="J58" s="176"/>
      <c r="K58" s="172">
        <f>R58</f>
        <v>0</v>
      </c>
      <c r="L58" s="176"/>
      <c r="M58" s="491"/>
      <c r="N58" s="176"/>
      <c r="O58" s="176"/>
      <c r="P58" s="176"/>
      <c r="Q58" s="176"/>
      <c r="R58" s="176"/>
      <c r="S58" s="176"/>
    </row>
    <row r="59" spans="2:19" ht="15" customHeight="1">
      <c r="B59" s="490" t="s">
        <v>813</v>
      </c>
      <c r="C59" s="501">
        <f>SUM(I59:L59)-(G59-H59)</f>
        <v>0</v>
      </c>
      <c r="D59" s="501">
        <f>C59-E59</f>
        <v>0</v>
      </c>
      <c r="E59" s="501">
        <f>SUM(P59:S59)-(N59-O59)</f>
        <v>0</v>
      </c>
      <c r="F59" s="491"/>
      <c r="G59" s="176"/>
      <c r="H59" s="176"/>
      <c r="I59" s="176"/>
      <c r="J59" s="176"/>
      <c r="K59" s="172">
        <f>R59</f>
        <v>0</v>
      </c>
      <c r="L59" s="176"/>
      <c r="M59" s="491"/>
      <c r="N59" s="176"/>
      <c r="O59" s="176"/>
      <c r="P59" s="176"/>
      <c r="Q59" s="176"/>
      <c r="R59" s="176"/>
      <c r="S59" s="176"/>
    </row>
    <row r="60" spans="2:19" ht="15" customHeight="1">
      <c r="B60" s="487" t="s">
        <v>861</v>
      </c>
      <c r="C60" s="500">
        <f>+SUM(C61:C63,C67:C70)</f>
        <v>0</v>
      </c>
      <c r="D60" s="500">
        <f>+SUM(D61:D63,D67:D70)</f>
        <v>0</v>
      </c>
      <c r="E60" s="500">
        <f>+SUM(E61:E63,E67:E70)</f>
        <v>0</v>
      </c>
      <c r="F60" s="483"/>
      <c r="G60" s="500">
        <f t="shared" ref="G60:L60" si="37">+SUM(G61:G63,G67:G70)</f>
        <v>0</v>
      </c>
      <c r="H60" s="500">
        <f t="shared" si="37"/>
        <v>0</v>
      </c>
      <c r="I60" s="500">
        <f t="shared" si="37"/>
        <v>0</v>
      </c>
      <c r="J60" s="500">
        <f t="shared" si="37"/>
        <v>0</v>
      </c>
      <c r="K60" s="500">
        <f t="shared" si="37"/>
        <v>0</v>
      </c>
      <c r="L60" s="500">
        <f t="shared" si="37"/>
        <v>0</v>
      </c>
      <c r="M60" s="483"/>
      <c r="N60" s="500">
        <f t="shared" ref="N60:S60" si="38">+SUM(N61:N63,N67:N70)</f>
        <v>0</v>
      </c>
      <c r="O60" s="500">
        <f t="shared" si="38"/>
        <v>0</v>
      </c>
      <c r="P60" s="500">
        <f t="shared" si="38"/>
        <v>0</v>
      </c>
      <c r="Q60" s="500">
        <f t="shared" si="38"/>
        <v>0</v>
      </c>
      <c r="R60" s="500">
        <f t="shared" si="38"/>
        <v>0</v>
      </c>
      <c r="S60" s="500">
        <f t="shared" si="38"/>
        <v>0</v>
      </c>
    </row>
    <row r="61" spans="2:19" ht="15" customHeight="1">
      <c r="B61" s="464" t="s">
        <v>770</v>
      </c>
      <c r="C61" s="500">
        <f>SUM(I61:L61)-(G61-H61)</f>
        <v>0</v>
      </c>
      <c r="D61" s="500">
        <f>C61-E61</f>
        <v>0</v>
      </c>
      <c r="E61" s="500">
        <f>SUM(P61:S61)-(N61-O61)</f>
        <v>0</v>
      </c>
      <c r="F61" s="483"/>
      <c r="G61" s="176"/>
      <c r="H61" s="176"/>
      <c r="I61" s="176"/>
      <c r="J61" s="176"/>
      <c r="K61" s="172">
        <f>R61</f>
        <v>0</v>
      </c>
      <c r="L61" s="176"/>
      <c r="M61" s="483"/>
      <c r="N61" s="176"/>
      <c r="O61" s="176"/>
      <c r="P61" s="176"/>
      <c r="Q61" s="176"/>
      <c r="R61" s="176"/>
      <c r="S61" s="176"/>
    </row>
    <row r="62" spans="2:19" ht="15" customHeight="1">
      <c r="B62" s="464" t="s">
        <v>773</v>
      </c>
      <c r="C62" s="500">
        <f>SUM(I62:L62)-(G62-H62)</f>
        <v>0</v>
      </c>
      <c r="D62" s="500">
        <f>C62-E62</f>
        <v>0</v>
      </c>
      <c r="E62" s="500">
        <f>SUM(P62:S62)-(N62-O62)</f>
        <v>0</v>
      </c>
      <c r="F62" s="483"/>
      <c r="G62" s="176"/>
      <c r="H62" s="176"/>
      <c r="I62" s="176"/>
      <c r="J62" s="176"/>
      <c r="K62" s="172">
        <f>R62</f>
        <v>0</v>
      </c>
      <c r="L62" s="176"/>
      <c r="M62" s="483"/>
      <c r="N62" s="176"/>
      <c r="O62" s="176"/>
      <c r="P62" s="176"/>
      <c r="Q62" s="176"/>
      <c r="R62" s="176"/>
      <c r="S62" s="176"/>
    </row>
    <row r="63" spans="2:19" ht="15" customHeight="1">
      <c r="B63" s="464" t="s">
        <v>840</v>
      </c>
      <c r="C63" s="500">
        <f>SUM(C64:C66)</f>
        <v>0</v>
      </c>
      <c r="D63" s="500">
        <f>SUM(D64:D66)</f>
        <v>0</v>
      </c>
      <c r="E63" s="500">
        <f>SUM(E64:E66)</f>
        <v>0</v>
      </c>
      <c r="F63" s="483"/>
      <c r="G63" s="172">
        <f t="shared" ref="G63:L63" si="39">SUM(G64:G66)</f>
        <v>0</v>
      </c>
      <c r="H63" s="172">
        <f t="shared" si="39"/>
        <v>0</v>
      </c>
      <c r="I63" s="172">
        <f t="shared" si="39"/>
        <v>0</v>
      </c>
      <c r="J63" s="172">
        <f t="shared" si="39"/>
        <v>0</v>
      </c>
      <c r="K63" s="172">
        <f t="shared" si="39"/>
        <v>0</v>
      </c>
      <c r="L63" s="172">
        <f t="shared" si="39"/>
        <v>0</v>
      </c>
      <c r="M63" s="483"/>
      <c r="N63" s="172">
        <f t="shared" ref="N63:S63" si="40">SUM(N64:N66)</f>
        <v>0</v>
      </c>
      <c r="O63" s="172">
        <f t="shared" si="40"/>
        <v>0</v>
      </c>
      <c r="P63" s="172">
        <f t="shared" si="40"/>
        <v>0</v>
      </c>
      <c r="Q63" s="172">
        <f t="shared" si="40"/>
        <v>0</v>
      </c>
      <c r="R63" s="172">
        <f t="shared" si="40"/>
        <v>0</v>
      </c>
      <c r="S63" s="172">
        <f t="shared" si="40"/>
        <v>0</v>
      </c>
    </row>
    <row r="64" spans="2:19" ht="15" customHeight="1">
      <c r="B64" s="493" t="s">
        <v>776</v>
      </c>
      <c r="C64" s="501">
        <f t="shared" ref="C64:C69" si="41">SUM(I64:L64)-(G64-H64)</f>
        <v>0</v>
      </c>
      <c r="D64" s="501">
        <f t="shared" ref="D64:D69" si="42">C64-E64</f>
        <v>0</v>
      </c>
      <c r="E64" s="501">
        <f t="shared" ref="E64:E69" si="43">SUM(P64:S64)-(N64-O64)</f>
        <v>0</v>
      </c>
      <c r="F64" s="483"/>
      <c r="G64" s="176"/>
      <c r="H64" s="176"/>
      <c r="I64" s="176"/>
      <c r="J64" s="176"/>
      <c r="K64" s="172">
        <f t="shared" ref="K64:K69" si="44">R64</f>
        <v>0</v>
      </c>
      <c r="L64" s="176"/>
      <c r="M64" s="483"/>
      <c r="N64" s="176"/>
      <c r="O64" s="176"/>
      <c r="P64" s="176"/>
      <c r="Q64" s="176"/>
      <c r="R64" s="176"/>
      <c r="S64" s="176"/>
    </row>
    <row r="65" spans="2:19" ht="15" customHeight="1">
      <c r="B65" s="493" t="s">
        <v>779</v>
      </c>
      <c r="C65" s="501">
        <f t="shared" si="41"/>
        <v>0</v>
      </c>
      <c r="D65" s="501">
        <f t="shared" si="42"/>
        <v>0</v>
      </c>
      <c r="E65" s="501">
        <f t="shared" si="43"/>
        <v>0</v>
      </c>
      <c r="F65" s="483"/>
      <c r="G65" s="176"/>
      <c r="H65" s="176"/>
      <c r="I65" s="176"/>
      <c r="J65" s="176"/>
      <c r="K65" s="172">
        <f t="shared" si="44"/>
        <v>0</v>
      </c>
      <c r="L65" s="176"/>
      <c r="M65" s="483"/>
      <c r="N65" s="176"/>
      <c r="O65" s="176"/>
      <c r="P65" s="176"/>
      <c r="Q65" s="176"/>
      <c r="R65" s="176"/>
      <c r="S65" s="176"/>
    </row>
    <row r="66" spans="2:19" ht="15" customHeight="1">
      <c r="B66" s="493" t="s">
        <v>782</v>
      </c>
      <c r="C66" s="501">
        <f t="shared" si="41"/>
        <v>0</v>
      </c>
      <c r="D66" s="501">
        <f t="shared" si="42"/>
        <v>0</v>
      </c>
      <c r="E66" s="501">
        <f t="shared" si="43"/>
        <v>0</v>
      </c>
      <c r="F66" s="483"/>
      <c r="G66" s="176"/>
      <c r="H66" s="176"/>
      <c r="I66" s="176"/>
      <c r="J66" s="176"/>
      <c r="K66" s="172">
        <f t="shared" si="44"/>
        <v>0</v>
      </c>
      <c r="L66" s="176"/>
      <c r="M66" s="483"/>
      <c r="N66" s="176"/>
      <c r="O66" s="176"/>
      <c r="P66" s="176"/>
      <c r="Q66" s="176"/>
      <c r="R66" s="176"/>
      <c r="S66" s="176"/>
    </row>
    <row r="67" spans="2:19" ht="15" customHeight="1">
      <c r="B67" s="464" t="s">
        <v>785</v>
      </c>
      <c r="C67" s="500">
        <f t="shared" si="41"/>
        <v>0</v>
      </c>
      <c r="D67" s="500">
        <f t="shared" si="42"/>
        <v>0</v>
      </c>
      <c r="E67" s="500">
        <f t="shared" si="43"/>
        <v>0</v>
      </c>
      <c r="F67" s="483"/>
      <c r="G67" s="176"/>
      <c r="H67" s="176"/>
      <c r="I67" s="176"/>
      <c r="J67" s="176"/>
      <c r="K67" s="172">
        <f t="shared" si="44"/>
        <v>0</v>
      </c>
      <c r="L67" s="176"/>
      <c r="M67" s="483"/>
      <c r="N67" s="176"/>
      <c r="O67" s="176"/>
      <c r="P67" s="176"/>
      <c r="Q67" s="176"/>
      <c r="R67" s="176"/>
      <c r="S67" s="176"/>
    </row>
    <row r="68" spans="2:19" ht="15" customHeight="1">
      <c r="B68" s="464" t="s">
        <v>788</v>
      </c>
      <c r="C68" s="500">
        <f t="shared" si="41"/>
        <v>0</v>
      </c>
      <c r="D68" s="500">
        <f t="shared" si="42"/>
        <v>0</v>
      </c>
      <c r="E68" s="500">
        <f t="shared" si="43"/>
        <v>0</v>
      </c>
      <c r="F68" s="483"/>
      <c r="G68" s="176"/>
      <c r="H68" s="176"/>
      <c r="I68" s="176"/>
      <c r="J68" s="176"/>
      <c r="K68" s="172">
        <f t="shared" si="44"/>
        <v>0</v>
      </c>
      <c r="L68" s="176"/>
      <c r="M68" s="483"/>
      <c r="N68" s="176"/>
      <c r="O68" s="176"/>
      <c r="P68" s="176"/>
      <c r="Q68" s="176"/>
      <c r="R68" s="176"/>
      <c r="S68" s="176"/>
    </row>
    <row r="69" spans="2:19" ht="15" customHeight="1">
      <c r="B69" s="464" t="s">
        <v>796</v>
      </c>
      <c r="C69" s="500">
        <f t="shared" si="41"/>
        <v>0</v>
      </c>
      <c r="D69" s="500">
        <f t="shared" si="42"/>
        <v>0</v>
      </c>
      <c r="E69" s="500">
        <f t="shared" si="43"/>
        <v>0</v>
      </c>
      <c r="F69" s="483"/>
      <c r="G69" s="176"/>
      <c r="H69" s="176"/>
      <c r="I69" s="176"/>
      <c r="J69" s="176"/>
      <c r="K69" s="172">
        <f t="shared" si="44"/>
        <v>0</v>
      </c>
      <c r="L69" s="176"/>
      <c r="M69" s="483"/>
      <c r="N69" s="176"/>
      <c r="O69" s="176"/>
      <c r="P69" s="176"/>
      <c r="Q69" s="176"/>
      <c r="R69" s="176"/>
      <c r="S69" s="176"/>
    </row>
    <row r="70" spans="2:19" ht="15" customHeight="1">
      <c r="B70" s="489" t="s">
        <v>804</v>
      </c>
      <c r="C70" s="500">
        <f>+C71+C72+C73</f>
        <v>0</v>
      </c>
      <c r="D70" s="500">
        <f>+D71+D72+D73</f>
        <v>0</v>
      </c>
      <c r="E70" s="500">
        <f>+E71+E72+E73</f>
        <v>0</v>
      </c>
      <c r="F70" s="491"/>
      <c r="G70" s="172">
        <f t="shared" ref="G70:L70" si="45">+G71+G72+G73</f>
        <v>0</v>
      </c>
      <c r="H70" s="172">
        <f t="shared" si="45"/>
        <v>0</v>
      </c>
      <c r="I70" s="172">
        <f t="shared" si="45"/>
        <v>0</v>
      </c>
      <c r="J70" s="172">
        <f t="shared" si="45"/>
        <v>0</v>
      </c>
      <c r="K70" s="172">
        <f t="shared" si="45"/>
        <v>0</v>
      </c>
      <c r="L70" s="172">
        <f t="shared" si="45"/>
        <v>0</v>
      </c>
      <c r="M70" s="491"/>
      <c r="N70" s="172">
        <f t="shared" ref="N70:S70" si="46">+N71+N72+N73</f>
        <v>0</v>
      </c>
      <c r="O70" s="172">
        <f t="shared" si="46"/>
        <v>0</v>
      </c>
      <c r="P70" s="172">
        <f t="shared" si="46"/>
        <v>0</v>
      </c>
      <c r="Q70" s="172">
        <f t="shared" si="46"/>
        <v>0</v>
      </c>
      <c r="R70" s="172">
        <f t="shared" si="46"/>
        <v>0</v>
      </c>
      <c r="S70" s="172">
        <f t="shared" si="46"/>
        <v>0</v>
      </c>
    </row>
    <row r="71" spans="2:19" ht="15" customHeight="1">
      <c r="B71" s="490" t="s">
        <v>807</v>
      </c>
      <c r="C71" s="501">
        <f>SUM(I71:L71)-(G71-H71)</f>
        <v>0</v>
      </c>
      <c r="D71" s="501">
        <f>C71-E71</f>
        <v>0</v>
      </c>
      <c r="E71" s="501">
        <f>SUM(P71:S71)-(N71-O71)</f>
        <v>0</v>
      </c>
      <c r="F71" s="491"/>
      <c r="G71" s="176"/>
      <c r="H71" s="176"/>
      <c r="I71" s="176"/>
      <c r="J71" s="176"/>
      <c r="K71" s="172">
        <f>R71</f>
        <v>0</v>
      </c>
      <c r="L71" s="176"/>
      <c r="M71" s="491"/>
      <c r="N71" s="176"/>
      <c r="O71" s="176"/>
      <c r="P71" s="176"/>
      <c r="Q71" s="176"/>
      <c r="R71" s="176"/>
      <c r="S71" s="176"/>
    </row>
    <row r="72" spans="2:19" ht="15" customHeight="1">
      <c r="B72" s="490" t="s">
        <v>921</v>
      </c>
      <c r="C72" s="501">
        <f>SUM(I72:L72)-(G72-H72)</f>
        <v>0</v>
      </c>
      <c r="D72" s="501">
        <f>C72-E72</f>
        <v>0</v>
      </c>
      <c r="E72" s="501">
        <f>SUM(P72:S72)-(N72-O72)</f>
        <v>0</v>
      </c>
      <c r="F72" s="491"/>
      <c r="G72" s="176"/>
      <c r="H72" s="176"/>
      <c r="I72" s="176"/>
      <c r="J72" s="176"/>
      <c r="K72" s="172">
        <f>R72</f>
        <v>0</v>
      </c>
      <c r="L72" s="176"/>
      <c r="M72" s="491"/>
      <c r="N72" s="176"/>
      <c r="O72" s="176"/>
      <c r="P72" s="176"/>
      <c r="Q72" s="176"/>
      <c r="R72" s="176"/>
      <c r="S72" s="176"/>
    </row>
    <row r="73" spans="2:19" ht="15" customHeight="1">
      <c r="B73" s="490" t="s">
        <v>813</v>
      </c>
      <c r="C73" s="501">
        <f>SUM(I73:L73)-(G73-H73)</f>
        <v>0</v>
      </c>
      <c r="D73" s="501">
        <f>C73-E73</f>
        <v>0</v>
      </c>
      <c r="E73" s="501">
        <f>SUM(P73:S73)-(N73-O73)</f>
        <v>0</v>
      </c>
      <c r="F73" s="491"/>
      <c r="G73" s="176"/>
      <c r="H73" s="176"/>
      <c r="I73" s="176"/>
      <c r="J73" s="176"/>
      <c r="K73" s="172">
        <f>R73</f>
        <v>0</v>
      </c>
      <c r="L73" s="176"/>
      <c r="M73" s="491"/>
      <c r="N73" s="176"/>
      <c r="O73" s="176"/>
      <c r="P73" s="176"/>
      <c r="Q73" s="176"/>
      <c r="R73" s="176"/>
      <c r="S73" s="176"/>
    </row>
    <row r="74" spans="2:19" ht="15" customHeight="1">
      <c r="B74" s="487" t="s">
        <v>875</v>
      </c>
      <c r="C74" s="500">
        <f>+SUM(C75:C81)</f>
        <v>0</v>
      </c>
      <c r="D74" s="500">
        <f>+SUM(D75:D81)</f>
        <v>0</v>
      </c>
      <c r="E74" s="500">
        <f>+SUM(E75:E81)</f>
        <v>0</v>
      </c>
      <c r="F74" s="483"/>
      <c r="G74" s="172">
        <f t="shared" ref="G74:L74" si="47">+SUM(G75:G81)</f>
        <v>0</v>
      </c>
      <c r="H74" s="172">
        <f t="shared" si="47"/>
        <v>0</v>
      </c>
      <c r="I74" s="172">
        <f t="shared" si="47"/>
        <v>0</v>
      </c>
      <c r="J74" s="172">
        <f t="shared" si="47"/>
        <v>0</v>
      </c>
      <c r="K74" s="172">
        <f t="shared" si="47"/>
        <v>0</v>
      </c>
      <c r="L74" s="172">
        <f t="shared" si="47"/>
        <v>0</v>
      </c>
      <c r="M74" s="483"/>
      <c r="N74" s="172">
        <f t="shared" ref="N74:S74" si="48">+SUM(N75:N81)</f>
        <v>0</v>
      </c>
      <c r="O74" s="172">
        <f t="shared" si="48"/>
        <v>0</v>
      </c>
      <c r="P74" s="172">
        <f t="shared" si="48"/>
        <v>0</v>
      </c>
      <c r="Q74" s="172">
        <f t="shared" si="48"/>
        <v>0</v>
      </c>
      <c r="R74" s="172">
        <f t="shared" si="48"/>
        <v>0</v>
      </c>
      <c r="S74" s="172">
        <f t="shared" si="48"/>
        <v>0</v>
      </c>
    </row>
    <row r="75" spans="2:19" ht="15" customHeight="1">
      <c r="B75" s="464" t="s">
        <v>770</v>
      </c>
      <c r="C75" s="500">
        <f t="shared" ref="C75:C80" si="49">SUM(I75:L75)-(G75-H75)</f>
        <v>0</v>
      </c>
      <c r="D75" s="500">
        <f t="shared" ref="D75:D80" si="50">C75-E75</f>
        <v>0</v>
      </c>
      <c r="E75" s="500">
        <f t="shared" ref="E75:E80" si="51">SUM(P75:S75)-(N75-O75)</f>
        <v>0</v>
      </c>
      <c r="F75" s="483"/>
      <c r="G75" s="176"/>
      <c r="H75" s="176"/>
      <c r="I75" s="176"/>
      <c r="J75" s="176"/>
      <c r="K75" s="172">
        <f t="shared" ref="K75:K80" si="52">R75</f>
        <v>0</v>
      </c>
      <c r="L75" s="176"/>
      <c r="M75" s="483"/>
      <c r="N75" s="176"/>
      <c r="O75" s="176"/>
      <c r="P75" s="176"/>
      <c r="Q75" s="176"/>
      <c r="R75" s="176"/>
      <c r="S75" s="176"/>
    </row>
    <row r="76" spans="2:19" ht="15" customHeight="1">
      <c r="B76" s="464" t="s">
        <v>773</v>
      </c>
      <c r="C76" s="500">
        <f t="shared" si="49"/>
        <v>0</v>
      </c>
      <c r="D76" s="500">
        <f t="shared" si="50"/>
        <v>0</v>
      </c>
      <c r="E76" s="500">
        <f t="shared" si="51"/>
        <v>0</v>
      </c>
      <c r="F76" s="483"/>
      <c r="G76" s="176"/>
      <c r="H76" s="176"/>
      <c r="I76" s="176"/>
      <c r="J76" s="176"/>
      <c r="K76" s="172">
        <f t="shared" si="52"/>
        <v>0</v>
      </c>
      <c r="L76" s="176"/>
      <c r="M76" s="483"/>
      <c r="N76" s="176"/>
      <c r="O76" s="176"/>
      <c r="P76" s="176"/>
      <c r="Q76" s="176"/>
      <c r="R76" s="176"/>
      <c r="S76" s="176"/>
    </row>
    <row r="77" spans="2:19" ht="15" customHeight="1">
      <c r="B77" s="464" t="s">
        <v>840</v>
      </c>
      <c r="C77" s="500">
        <f t="shared" si="49"/>
        <v>0</v>
      </c>
      <c r="D77" s="500">
        <f t="shared" si="50"/>
        <v>0</v>
      </c>
      <c r="E77" s="500">
        <f t="shared" si="51"/>
        <v>0</v>
      </c>
      <c r="F77" s="483"/>
      <c r="G77" s="176"/>
      <c r="H77" s="176"/>
      <c r="I77" s="176"/>
      <c r="J77" s="176"/>
      <c r="K77" s="172">
        <f t="shared" si="52"/>
        <v>0</v>
      </c>
      <c r="L77" s="176"/>
      <c r="M77" s="483"/>
      <c r="N77" s="176"/>
      <c r="O77" s="176"/>
      <c r="P77" s="176"/>
      <c r="Q77" s="176"/>
      <c r="R77" s="176"/>
      <c r="S77" s="176"/>
    </row>
    <row r="78" spans="2:19" ht="15" customHeight="1">
      <c r="B78" s="464" t="s">
        <v>785</v>
      </c>
      <c r="C78" s="500">
        <f t="shared" si="49"/>
        <v>0</v>
      </c>
      <c r="D78" s="500">
        <f t="shared" si="50"/>
        <v>0</v>
      </c>
      <c r="E78" s="500">
        <f t="shared" si="51"/>
        <v>0</v>
      </c>
      <c r="F78" s="483"/>
      <c r="G78" s="176"/>
      <c r="H78" s="176"/>
      <c r="I78" s="176"/>
      <c r="J78" s="176"/>
      <c r="K78" s="172">
        <f t="shared" si="52"/>
        <v>0</v>
      </c>
      <c r="L78" s="176"/>
      <c r="M78" s="483"/>
      <c r="N78" s="176"/>
      <c r="O78" s="176"/>
      <c r="P78" s="176"/>
      <c r="Q78" s="176"/>
      <c r="R78" s="176"/>
      <c r="S78" s="176"/>
    </row>
    <row r="79" spans="2:19" ht="15" customHeight="1">
      <c r="B79" s="464" t="s">
        <v>788</v>
      </c>
      <c r="C79" s="500">
        <f t="shared" si="49"/>
        <v>0</v>
      </c>
      <c r="D79" s="500">
        <f t="shared" si="50"/>
        <v>0</v>
      </c>
      <c r="E79" s="500">
        <f t="shared" si="51"/>
        <v>0</v>
      </c>
      <c r="F79" s="483"/>
      <c r="G79" s="176"/>
      <c r="H79" s="176"/>
      <c r="I79" s="176"/>
      <c r="J79" s="176"/>
      <c r="K79" s="172">
        <f t="shared" si="52"/>
        <v>0</v>
      </c>
      <c r="L79" s="176"/>
      <c r="M79" s="483"/>
      <c r="N79" s="176"/>
      <c r="O79" s="176"/>
      <c r="P79" s="176"/>
      <c r="Q79" s="176"/>
      <c r="R79" s="176"/>
      <c r="S79" s="176"/>
    </row>
    <row r="80" spans="2:19" ht="15" customHeight="1">
      <c r="B80" s="464" t="s">
        <v>796</v>
      </c>
      <c r="C80" s="500">
        <f t="shared" si="49"/>
        <v>0</v>
      </c>
      <c r="D80" s="500">
        <f t="shared" si="50"/>
        <v>0</v>
      </c>
      <c r="E80" s="500">
        <f t="shared" si="51"/>
        <v>0</v>
      </c>
      <c r="F80" s="483"/>
      <c r="G80" s="176"/>
      <c r="H80" s="176"/>
      <c r="I80" s="176"/>
      <c r="J80" s="176"/>
      <c r="K80" s="172">
        <f t="shared" si="52"/>
        <v>0</v>
      </c>
      <c r="L80" s="176"/>
      <c r="M80" s="483"/>
      <c r="N80" s="176"/>
      <c r="O80" s="176"/>
      <c r="P80" s="176"/>
      <c r="Q80" s="176"/>
      <c r="R80" s="176"/>
      <c r="S80" s="176"/>
    </row>
    <row r="81" spans="2:19" ht="15" customHeight="1">
      <c r="B81" s="489" t="s">
        <v>804</v>
      </c>
      <c r="C81" s="500">
        <f>+C82+C83+C84</f>
        <v>0</v>
      </c>
      <c r="D81" s="500">
        <f>+D82+D83+D84</f>
        <v>0</v>
      </c>
      <c r="E81" s="500">
        <f>+E82+E83+E84</f>
        <v>0</v>
      </c>
      <c r="F81" s="491"/>
      <c r="G81" s="172">
        <f t="shared" ref="G81:L81" si="53">+G82+G83+G84</f>
        <v>0</v>
      </c>
      <c r="H81" s="172">
        <f t="shared" si="53"/>
        <v>0</v>
      </c>
      <c r="I81" s="172">
        <f t="shared" si="53"/>
        <v>0</v>
      </c>
      <c r="J81" s="172">
        <f t="shared" si="53"/>
        <v>0</v>
      </c>
      <c r="K81" s="172">
        <f t="shared" si="53"/>
        <v>0</v>
      </c>
      <c r="L81" s="172">
        <f t="shared" si="53"/>
        <v>0</v>
      </c>
      <c r="M81" s="491"/>
      <c r="N81" s="172">
        <f t="shared" ref="N81:S81" si="54">+N82+N83+N84</f>
        <v>0</v>
      </c>
      <c r="O81" s="172">
        <f t="shared" si="54"/>
        <v>0</v>
      </c>
      <c r="P81" s="172">
        <f t="shared" si="54"/>
        <v>0</v>
      </c>
      <c r="Q81" s="172">
        <f t="shared" si="54"/>
        <v>0</v>
      </c>
      <c r="R81" s="172">
        <f t="shared" si="54"/>
        <v>0</v>
      </c>
      <c r="S81" s="172">
        <f t="shared" si="54"/>
        <v>0</v>
      </c>
    </row>
    <row r="82" spans="2:19" ht="15" customHeight="1">
      <c r="B82" s="490" t="s">
        <v>807</v>
      </c>
      <c r="C82" s="501">
        <f>SUM(I82:L82)-(G82-H82)</f>
        <v>0</v>
      </c>
      <c r="D82" s="501">
        <f>C82-E82</f>
        <v>0</v>
      </c>
      <c r="E82" s="501">
        <f>SUM(P82:S82)-(N82-O82)</f>
        <v>0</v>
      </c>
      <c r="F82" s="491"/>
      <c r="G82" s="176"/>
      <c r="H82" s="176"/>
      <c r="I82" s="176"/>
      <c r="J82" s="176"/>
      <c r="K82" s="172">
        <f>R82</f>
        <v>0</v>
      </c>
      <c r="L82" s="176"/>
      <c r="M82" s="491"/>
      <c r="N82" s="176"/>
      <c r="O82" s="176"/>
      <c r="P82" s="176"/>
      <c r="Q82" s="176"/>
      <c r="R82" s="176"/>
      <c r="S82" s="176"/>
    </row>
    <row r="83" spans="2:19" ht="15" customHeight="1">
      <c r="B83" s="490" t="s">
        <v>921</v>
      </c>
      <c r="C83" s="501">
        <f>SUM(I83:L83)-(G83-H83)</f>
        <v>0</v>
      </c>
      <c r="D83" s="501">
        <f>C83-E83</f>
        <v>0</v>
      </c>
      <c r="E83" s="501">
        <f>SUM(P83:S83)-(N83-O83)</f>
        <v>0</v>
      </c>
      <c r="F83" s="491"/>
      <c r="G83" s="176"/>
      <c r="H83" s="176"/>
      <c r="I83" s="176"/>
      <c r="J83" s="176"/>
      <c r="K83" s="172">
        <f>R83</f>
        <v>0</v>
      </c>
      <c r="L83" s="176"/>
      <c r="M83" s="491"/>
      <c r="N83" s="176"/>
      <c r="O83" s="176"/>
      <c r="P83" s="176"/>
      <c r="Q83" s="176"/>
      <c r="R83" s="176"/>
      <c r="S83" s="176"/>
    </row>
    <row r="84" spans="2:19" ht="15" customHeight="1">
      <c r="B84" s="490" t="s">
        <v>813</v>
      </c>
      <c r="C84" s="501">
        <f>SUM(I84:L84)-(G84-H84)</f>
        <v>0</v>
      </c>
      <c r="D84" s="501">
        <f>C84-E84</f>
        <v>0</v>
      </c>
      <c r="E84" s="501">
        <f>SUM(P84:S84)-(N84-O84)</f>
        <v>0</v>
      </c>
      <c r="F84" s="491"/>
      <c r="G84" s="176"/>
      <c r="H84" s="176"/>
      <c r="I84" s="176"/>
      <c r="J84" s="176"/>
      <c r="K84" s="172">
        <f>R84</f>
        <v>0</v>
      </c>
      <c r="L84" s="176"/>
      <c r="M84" s="491"/>
      <c r="N84" s="176"/>
      <c r="O84" s="176"/>
      <c r="P84" s="176"/>
      <c r="Q84" s="176"/>
      <c r="R84" s="176"/>
      <c r="S84" s="176"/>
    </row>
    <row r="85" spans="2:19" ht="15" customHeight="1">
      <c r="B85" s="487" t="s">
        <v>896</v>
      </c>
      <c r="C85" s="500">
        <f>+SUM(C86:C92)</f>
        <v>0</v>
      </c>
      <c r="D85" s="500">
        <f>+SUM(D86:D92)</f>
        <v>0</v>
      </c>
      <c r="E85" s="500">
        <f>+SUM(E86:E92)</f>
        <v>0</v>
      </c>
      <c r="F85" s="483"/>
      <c r="G85" s="500">
        <f t="shared" ref="G85:L85" si="55">+SUM(G86:G92)</f>
        <v>0</v>
      </c>
      <c r="H85" s="500">
        <f t="shared" si="55"/>
        <v>0</v>
      </c>
      <c r="I85" s="500">
        <f t="shared" si="55"/>
        <v>0</v>
      </c>
      <c r="J85" s="500">
        <f t="shared" si="55"/>
        <v>0</v>
      </c>
      <c r="K85" s="500">
        <f t="shared" si="55"/>
        <v>0</v>
      </c>
      <c r="L85" s="500">
        <f t="shared" si="55"/>
        <v>0</v>
      </c>
      <c r="M85" s="483"/>
      <c r="N85" s="500">
        <f t="shared" ref="N85:S85" si="56">+SUM(N86:N92)</f>
        <v>0</v>
      </c>
      <c r="O85" s="500">
        <f t="shared" si="56"/>
        <v>0</v>
      </c>
      <c r="P85" s="500">
        <f t="shared" si="56"/>
        <v>0</v>
      </c>
      <c r="Q85" s="500">
        <f t="shared" si="56"/>
        <v>0</v>
      </c>
      <c r="R85" s="500">
        <f t="shared" si="56"/>
        <v>0</v>
      </c>
      <c r="S85" s="500">
        <f t="shared" si="56"/>
        <v>0</v>
      </c>
    </row>
    <row r="86" spans="2:19" ht="15" customHeight="1">
      <c r="B86" s="464" t="s">
        <v>770</v>
      </c>
      <c r="C86" s="500">
        <f t="shared" ref="C86:C91" si="57">SUM(I86:L86)-(G86-H86)</f>
        <v>0</v>
      </c>
      <c r="D86" s="500">
        <f t="shared" ref="D86:D91" si="58">C86-E86</f>
        <v>0</v>
      </c>
      <c r="E86" s="500">
        <f t="shared" ref="E86:E91" si="59">SUM(P86:S86)-(N86-O86)</f>
        <v>0</v>
      </c>
      <c r="F86" s="483"/>
      <c r="G86" s="176"/>
      <c r="H86" s="176"/>
      <c r="I86" s="176"/>
      <c r="J86" s="176"/>
      <c r="K86" s="172">
        <f t="shared" ref="K86:K91" si="60">R86</f>
        <v>0</v>
      </c>
      <c r="L86" s="176"/>
      <c r="M86" s="483"/>
      <c r="N86" s="176"/>
      <c r="O86" s="176"/>
      <c r="P86" s="176"/>
      <c r="Q86" s="176"/>
      <c r="R86" s="176"/>
      <c r="S86" s="176"/>
    </row>
    <row r="87" spans="2:19" ht="15" customHeight="1">
      <c r="B87" s="464" t="s">
        <v>773</v>
      </c>
      <c r="C87" s="500">
        <f t="shared" si="57"/>
        <v>0</v>
      </c>
      <c r="D87" s="500">
        <f t="shared" si="58"/>
        <v>0</v>
      </c>
      <c r="E87" s="500">
        <f t="shared" si="59"/>
        <v>0</v>
      </c>
      <c r="F87" s="483"/>
      <c r="G87" s="176"/>
      <c r="H87" s="176"/>
      <c r="I87" s="176"/>
      <c r="J87" s="176"/>
      <c r="K87" s="172">
        <f t="shared" si="60"/>
        <v>0</v>
      </c>
      <c r="L87" s="176"/>
      <c r="M87" s="483"/>
      <c r="N87" s="176"/>
      <c r="O87" s="176"/>
      <c r="P87" s="176"/>
      <c r="Q87" s="176"/>
      <c r="R87" s="176"/>
      <c r="S87" s="176"/>
    </row>
    <row r="88" spans="2:19" ht="15" customHeight="1">
      <c r="B88" s="464" t="s">
        <v>840</v>
      </c>
      <c r="C88" s="500">
        <f t="shared" si="57"/>
        <v>0</v>
      </c>
      <c r="D88" s="500">
        <f t="shared" si="58"/>
        <v>0</v>
      </c>
      <c r="E88" s="500">
        <f t="shared" si="59"/>
        <v>0</v>
      </c>
      <c r="F88" s="483"/>
      <c r="G88" s="176"/>
      <c r="H88" s="176"/>
      <c r="I88" s="176"/>
      <c r="J88" s="176"/>
      <c r="K88" s="172">
        <f t="shared" si="60"/>
        <v>0</v>
      </c>
      <c r="L88" s="176"/>
      <c r="M88" s="483"/>
      <c r="N88" s="176"/>
      <c r="O88" s="176"/>
      <c r="P88" s="176"/>
      <c r="Q88" s="176"/>
      <c r="R88" s="176"/>
      <c r="S88" s="176"/>
    </row>
    <row r="89" spans="2:19" ht="15" customHeight="1">
      <c r="B89" s="464" t="s">
        <v>785</v>
      </c>
      <c r="C89" s="500">
        <f t="shared" si="57"/>
        <v>0</v>
      </c>
      <c r="D89" s="500">
        <f t="shared" si="58"/>
        <v>0</v>
      </c>
      <c r="E89" s="500">
        <f t="shared" si="59"/>
        <v>0</v>
      </c>
      <c r="F89" s="483"/>
      <c r="G89" s="176"/>
      <c r="H89" s="176"/>
      <c r="I89" s="176"/>
      <c r="J89" s="176"/>
      <c r="K89" s="172">
        <f t="shared" si="60"/>
        <v>0</v>
      </c>
      <c r="L89" s="176"/>
      <c r="M89" s="483"/>
      <c r="N89" s="176"/>
      <c r="O89" s="176"/>
      <c r="P89" s="176"/>
      <c r="Q89" s="176"/>
      <c r="R89" s="176"/>
      <c r="S89" s="176"/>
    </row>
    <row r="90" spans="2:19" ht="15" customHeight="1">
      <c r="B90" s="464" t="s">
        <v>788</v>
      </c>
      <c r="C90" s="500">
        <f t="shared" si="57"/>
        <v>0</v>
      </c>
      <c r="D90" s="500">
        <f t="shared" si="58"/>
        <v>0</v>
      </c>
      <c r="E90" s="500">
        <f t="shared" si="59"/>
        <v>0</v>
      </c>
      <c r="F90" s="483"/>
      <c r="G90" s="176"/>
      <c r="H90" s="176"/>
      <c r="I90" s="176"/>
      <c r="J90" s="176"/>
      <c r="K90" s="172">
        <f t="shared" si="60"/>
        <v>0</v>
      </c>
      <c r="L90" s="176"/>
      <c r="M90" s="483"/>
      <c r="N90" s="176"/>
      <c r="O90" s="176"/>
      <c r="P90" s="176"/>
      <c r="Q90" s="176"/>
      <c r="R90" s="176"/>
      <c r="S90" s="176"/>
    </row>
    <row r="91" spans="2:19" ht="15" customHeight="1">
      <c r="B91" s="464" t="s">
        <v>796</v>
      </c>
      <c r="C91" s="500">
        <f t="shared" si="57"/>
        <v>0</v>
      </c>
      <c r="D91" s="500">
        <f t="shared" si="58"/>
        <v>0</v>
      </c>
      <c r="E91" s="500">
        <f t="shared" si="59"/>
        <v>0</v>
      </c>
      <c r="F91" s="483"/>
      <c r="G91" s="176"/>
      <c r="H91" s="176"/>
      <c r="I91" s="176"/>
      <c r="J91" s="176"/>
      <c r="K91" s="172">
        <f t="shared" si="60"/>
        <v>0</v>
      </c>
      <c r="L91" s="176"/>
      <c r="M91" s="483"/>
      <c r="N91" s="176"/>
      <c r="O91" s="176"/>
      <c r="P91" s="176"/>
      <c r="Q91" s="176"/>
      <c r="R91" s="176"/>
      <c r="S91" s="176"/>
    </row>
    <row r="92" spans="2:19" ht="15" customHeight="1">
      <c r="B92" s="489" t="s">
        <v>804</v>
      </c>
      <c r="C92" s="500">
        <f>+C93+C94+C95</f>
        <v>0</v>
      </c>
      <c r="D92" s="500">
        <f>+D93+D94+D95</f>
        <v>0</v>
      </c>
      <c r="E92" s="500">
        <f>+E93+E94+E95</f>
        <v>0</v>
      </c>
      <c r="F92" s="491"/>
      <c r="G92" s="172">
        <f t="shared" ref="G92:L92" si="61">+G93+G94+G95</f>
        <v>0</v>
      </c>
      <c r="H92" s="172">
        <f t="shared" si="61"/>
        <v>0</v>
      </c>
      <c r="I92" s="172">
        <f t="shared" si="61"/>
        <v>0</v>
      </c>
      <c r="J92" s="172">
        <f t="shared" si="61"/>
        <v>0</v>
      </c>
      <c r="K92" s="172">
        <f t="shared" si="61"/>
        <v>0</v>
      </c>
      <c r="L92" s="172">
        <f t="shared" si="61"/>
        <v>0</v>
      </c>
      <c r="M92" s="491"/>
      <c r="N92" s="172">
        <f t="shared" ref="N92:S92" si="62">+N93+N94+N95</f>
        <v>0</v>
      </c>
      <c r="O92" s="172">
        <f t="shared" si="62"/>
        <v>0</v>
      </c>
      <c r="P92" s="172">
        <f t="shared" si="62"/>
        <v>0</v>
      </c>
      <c r="Q92" s="172">
        <f t="shared" si="62"/>
        <v>0</v>
      </c>
      <c r="R92" s="172">
        <f t="shared" si="62"/>
        <v>0</v>
      </c>
      <c r="S92" s="172">
        <f t="shared" si="62"/>
        <v>0</v>
      </c>
    </row>
    <row r="93" spans="2:19" ht="15" customHeight="1">
      <c r="B93" s="490" t="s">
        <v>807</v>
      </c>
      <c r="C93" s="501">
        <f>SUM(I93:L93)-(G93-H93)</f>
        <v>0</v>
      </c>
      <c r="D93" s="501">
        <f>C93-E93</f>
        <v>0</v>
      </c>
      <c r="E93" s="501">
        <f>SUM(P93:S93)-(N93-O93)</f>
        <v>0</v>
      </c>
      <c r="F93" s="491"/>
      <c r="G93" s="176"/>
      <c r="H93" s="176"/>
      <c r="I93" s="176"/>
      <c r="J93" s="176"/>
      <c r="K93" s="172">
        <f>R93</f>
        <v>0</v>
      </c>
      <c r="L93" s="176"/>
      <c r="M93" s="491"/>
      <c r="N93" s="176"/>
      <c r="O93" s="176"/>
      <c r="P93" s="176"/>
      <c r="Q93" s="176"/>
      <c r="R93" s="176"/>
      <c r="S93" s="176"/>
    </row>
    <row r="94" spans="2:19" ht="15" customHeight="1">
      <c r="B94" s="490" t="s">
        <v>921</v>
      </c>
      <c r="C94" s="501">
        <f>SUM(I94:L94)-(G94-H94)</f>
        <v>0</v>
      </c>
      <c r="D94" s="501">
        <f>C94-E94</f>
        <v>0</v>
      </c>
      <c r="E94" s="501">
        <f>SUM(P94:S94)-(N94-O94)</f>
        <v>0</v>
      </c>
      <c r="F94" s="491"/>
      <c r="G94" s="176"/>
      <c r="H94" s="176"/>
      <c r="I94" s="176"/>
      <c r="J94" s="176"/>
      <c r="K94" s="172">
        <f>R94</f>
        <v>0</v>
      </c>
      <c r="L94" s="176"/>
      <c r="M94" s="491"/>
      <c r="N94" s="176"/>
      <c r="O94" s="176"/>
      <c r="P94" s="176"/>
      <c r="Q94" s="176"/>
      <c r="R94" s="176"/>
      <c r="S94" s="176"/>
    </row>
    <row r="95" spans="2:19" ht="15" customHeight="1">
      <c r="B95" s="490" t="s">
        <v>813</v>
      </c>
      <c r="C95" s="501">
        <f>SUM(I95:L95)-(G95-H95)</f>
        <v>0</v>
      </c>
      <c r="D95" s="501">
        <f>C95-E95</f>
        <v>0</v>
      </c>
      <c r="E95" s="501">
        <f>SUM(P95:S95)-(N95-O95)</f>
        <v>0</v>
      </c>
      <c r="F95" s="491"/>
      <c r="G95" s="176"/>
      <c r="H95" s="176"/>
      <c r="I95" s="176"/>
      <c r="J95" s="176"/>
      <c r="K95" s="172">
        <f>R95</f>
        <v>0</v>
      </c>
      <c r="L95" s="176"/>
      <c r="M95" s="491"/>
      <c r="N95" s="176"/>
      <c r="O95" s="176"/>
      <c r="P95" s="176"/>
      <c r="Q95" s="176"/>
      <c r="R95" s="176"/>
      <c r="S95" s="176"/>
    </row>
    <row r="96" spans="2:19" ht="15" customHeight="1">
      <c r="B96" s="487" t="s">
        <v>911</v>
      </c>
      <c r="C96" s="500">
        <f>+SUM(C97:C99,C103:C106)</f>
        <v>0</v>
      </c>
      <c r="D96" s="500">
        <f>+SUM(D97:D99,D103:D106)</f>
        <v>0</v>
      </c>
      <c r="E96" s="500">
        <f>+SUM(E97:E99,E103:E106)</f>
        <v>0</v>
      </c>
      <c r="F96" s="483"/>
      <c r="G96" s="172">
        <f t="shared" ref="G96:L96" si="63">+SUM(G97:G99,G103:G106)</f>
        <v>0</v>
      </c>
      <c r="H96" s="172">
        <f t="shared" si="63"/>
        <v>0</v>
      </c>
      <c r="I96" s="172">
        <f t="shared" si="63"/>
        <v>0</v>
      </c>
      <c r="J96" s="172">
        <f t="shared" si="63"/>
        <v>0</v>
      </c>
      <c r="K96" s="172">
        <f t="shared" si="63"/>
        <v>0</v>
      </c>
      <c r="L96" s="172">
        <f t="shared" si="63"/>
        <v>0</v>
      </c>
      <c r="M96" s="483"/>
      <c r="N96" s="172">
        <f t="shared" ref="N96:S96" si="64">+SUM(N97:N99,N103:N106)</f>
        <v>0</v>
      </c>
      <c r="O96" s="172">
        <f t="shared" si="64"/>
        <v>0</v>
      </c>
      <c r="P96" s="172">
        <f t="shared" si="64"/>
        <v>0</v>
      </c>
      <c r="Q96" s="172">
        <f t="shared" si="64"/>
        <v>0</v>
      </c>
      <c r="R96" s="172">
        <f t="shared" si="64"/>
        <v>0</v>
      </c>
      <c r="S96" s="172">
        <f t="shared" si="64"/>
        <v>0</v>
      </c>
    </row>
    <row r="97" spans="2:19" ht="15" customHeight="1">
      <c r="B97" s="464" t="s">
        <v>770</v>
      </c>
      <c r="C97" s="500">
        <f>SUM(I97:L97)-(G97-H97)</f>
        <v>0</v>
      </c>
      <c r="D97" s="500">
        <f>C97-E97</f>
        <v>0</v>
      </c>
      <c r="E97" s="500">
        <f>SUM(P97:S97)-(N97-O97)</f>
        <v>0</v>
      </c>
      <c r="F97" s="483"/>
      <c r="G97" s="176"/>
      <c r="H97" s="176"/>
      <c r="I97" s="176"/>
      <c r="J97" s="176"/>
      <c r="K97" s="172">
        <f>R97</f>
        <v>0</v>
      </c>
      <c r="L97" s="176"/>
      <c r="M97" s="483"/>
      <c r="N97" s="176"/>
      <c r="O97" s="176"/>
      <c r="P97" s="176"/>
      <c r="Q97" s="176"/>
      <c r="R97" s="176"/>
      <c r="S97" s="176"/>
    </row>
    <row r="98" spans="2:19" ht="15" customHeight="1">
      <c r="B98" s="464" t="s">
        <v>773</v>
      </c>
      <c r="C98" s="500">
        <f>SUM(I98:L98)-(G98-H98)</f>
        <v>0</v>
      </c>
      <c r="D98" s="500">
        <f>C98-E98</f>
        <v>0</v>
      </c>
      <c r="E98" s="500">
        <f>SUM(P98:S98)-(N98-O98)</f>
        <v>0</v>
      </c>
      <c r="F98" s="483"/>
      <c r="G98" s="176"/>
      <c r="H98" s="176"/>
      <c r="I98" s="176"/>
      <c r="J98" s="176"/>
      <c r="K98" s="172">
        <f>R98</f>
        <v>0</v>
      </c>
      <c r="L98" s="176"/>
      <c r="M98" s="483"/>
      <c r="N98" s="176"/>
      <c r="O98" s="176"/>
      <c r="P98" s="176"/>
      <c r="Q98" s="176"/>
      <c r="R98" s="176"/>
      <c r="S98" s="176"/>
    </row>
    <row r="99" spans="2:19" ht="15" customHeight="1">
      <c r="B99" s="464" t="s">
        <v>840</v>
      </c>
      <c r="C99" s="500">
        <f>SUM(C100:C102)</f>
        <v>0</v>
      </c>
      <c r="D99" s="500">
        <f>SUM(D100:D102)</f>
        <v>0</v>
      </c>
      <c r="E99" s="500">
        <f>SUM(E100:E102)</f>
        <v>0</v>
      </c>
      <c r="F99" s="483"/>
      <c r="G99" s="172">
        <f t="shared" ref="G99:L99" si="65">SUM(G100:G102)</f>
        <v>0</v>
      </c>
      <c r="H99" s="172">
        <f t="shared" si="65"/>
        <v>0</v>
      </c>
      <c r="I99" s="172">
        <f t="shared" si="65"/>
        <v>0</v>
      </c>
      <c r="J99" s="172">
        <f t="shared" si="65"/>
        <v>0</v>
      </c>
      <c r="K99" s="172">
        <f t="shared" si="65"/>
        <v>0</v>
      </c>
      <c r="L99" s="172">
        <f t="shared" si="65"/>
        <v>0</v>
      </c>
      <c r="M99" s="483"/>
      <c r="N99" s="172">
        <f t="shared" ref="N99:S99" si="66">SUM(N100:N102)</f>
        <v>0</v>
      </c>
      <c r="O99" s="172">
        <f t="shared" si="66"/>
        <v>0</v>
      </c>
      <c r="P99" s="172">
        <f t="shared" si="66"/>
        <v>0</v>
      </c>
      <c r="Q99" s="172">
        <f t="shared" si="66"/>
        <v>0</v>
      </c>
      <c r="R99" s="172">
        <f t="shared" si="66"/>
        <v>0</v>
      </c>
      <c r="S99" s="172">
        <f t="shared" si="66"/>
        <v>0</v>
      </c>
    </row>
    <row r="100" spans="2:19" ht="15" customHeight="1">
      <c r="B100" s="493" t="s">
        <v>776</v>
      </c>
      <c r="C100" s="501">
        <f t="shared" ref="C100:C105" si="67">SUM(I100:L100)-(G100-H100)</f>
        <v>0</v>
      </c>
      <c r="D100" s="501">
        <f t="shared" ref="D100:D105" si="68">C100-E100</f>
        <v>0</v>
      </c>
      <c r="E100" s="501">
        <f t="shared" ref="E100:E105" si="69">SUM(P100:S100)-(N100-O100)</f>
        <v>0</v>
      </c>
      <c r="F100" s="483"/>
      <c r="G100" s="176"/>
      <c r="H100" s="176"/>
      <c r="I100" s="176"/>
      <c r="J100" s="176"/>
      <c r="K100" s="172">
        <f t="shared" ref="K100:K105" si="70">R100</f>
        <v>0</v>
      </c>
      <c r="L100" s="176"/>
      <c r="M100" s="483"/>
      <c r="N100" s="176"/>
      <c r="O100" s="176"/>
      <c r="P100" s="176"/>
      <c r="Q100" s="176"/>
      <c r="R100" s="176"/>
      <c r="S100" s="176"/>
    </row>
    <row r="101" spans="2:19" ht="15" customHeight="1">
      <c r="B101" s="493" t="s">
        <v>779</v>
      </c>
      <c r="C101" s="501">
        <f t="shared" si="67"/>
        <v>0</v>
      </c>
      <c r="D101" s="501">
        <f t="shared" si="68"/>
        <v>0</v>
      </c>
      <c r="E101" s="501">
        <f t="shared" si="69"/>
        <v>0</v>
      </c>
      <c r="F101" s="483"/>
      <c r="G101" s="176"/>
      <c r="H101" s="176"/>
      <c r="I101" s="176"/>
      <c r="J101" s="176"/>
      <c r="K101" s="172">
        <f t="shared" si="70"/>
        <v>0</v>
      </c>
      <c r="L101" s="176"/>
      <c r="M101" s="483"/>
      <c r="N101" s="176"/>
      <c r="O101" s="176"/>
      <c r="P101" s="176"/>
      <c r="Q101" s="176"/>
      <c r="R101" s="176"/>
      <c r="S101" s="176"/>
    </row>
    <row r="102" spans="2:19" ht="15" customHeight="1">
      <c r="B102" s="493" t="s">
        <v>782</v>
      </c>
      <c r="C102" s="501">
        <f t="shared" si="67"/>
        <v>0</v>
      </c>
      <c r="D102" s="501">
        <f t="shared" si="68"/>
        <v>0</v>
      </c>
      <c r="E102" s="501">
        <f t="shared" si="69"/>
        <v>0</v>
      </c>
      <c r="F102" s="483"/>
      <c r="G102" s="176"/>
      <c r="H102" s="176"/>
      <c r="I102" s="176"/>
      <c r="J102" s="176"/>
      <c r="K102" s="172">
        <f t="shared" si="70"/>
        <v>0</v>
      </c>
      <c r="L102" s="176"/>
      <c r="M102" s="483"/>
      <c r="N102" s="176"/>
      <c r="O102" s="176"/>
      <c r="P102" s="176"/>
      <c r="Q102" s="176"/>
      <c r="R102" s="176"/>
      <c r="S102" s="176"/>
    </row>
    <row r="103" spans="2:19" ht="15" customHeight="1">
      <c r="B103" s="464" t="s">
        <v>785</v>
      </c>
      <c r="C103" s="500">
        <f t="shared" si="67"/>
        <v>0</v>
      </c>
      <c r="D103" s="500">
        <f t="shared" si="68"/>
        <v>0</v>
      </c>
      <c r="E103" s="500">
        <f t="shared" si="69"/>
        <v>0</v>
      </c>
      <c r="F103" s="483"/>
      <c r="G103" s="176"/>
      <c r="H103" s="176"/>
      <c r="I103" s="176"/>
      <c r="J103" s="176"/>
      <c r="K103" s="172">
        <f t="shared" si="70"/>
        <v>0</v>
      </c>
      <c r="L103" s="176"/>
      <c r="M103" s="483"/>
      <c r="N103" s="176"/>
      <c r="O103" s="176"/>
      <c r="P103" s="176"/>
      <c r="Q103" s="176"/>
      <c r="R103" s="176"/>
      <c r="S103" s="176"/>
    </row>
    <row r="104" spans="2:19" ht="15" customHeight="1">
      <c r="B104" s="464" t="s">
        <v>788</v>
      </c>
      <c r="C104" s="500">
        <f t="shared" si="67"/>
        <v>0</v>
      </c>
      <c r="D104" s="500">
        <f t="shared" si="68"/>
        <v>0</v>
      </c>
      <c r="E104" s="500">
        <f t="shared" si="69"/>
        <v>0</v>
      </c>
      <c r="F104" s="483"/>
      <c r="G104" s="176"/>
      <c r="H104" s="176"/>
      <c r="I104" s="176"/>
      <c r="J104" s="176"/>
      <c r="K104" s="172">
        <f t="shared" si="70"/>
        <v>0</v>
      </c>
      <c r="L104" s="176"/>
      <c r="M104" s="483"/>
      <c r="N104" s="176"/>
      <c r="O104" s="176"/>
      <c r="P104" s="176"/>
      <c r="Q104" s="176"/>
      <c r="R104" s="176"/>
      <c r="S104" s="176"/>
    </row>
    <row r="105" spans="2:19" ht="15" customHeight="1">
      <c r="B105" s="464" t="s">
        <v>796</v>
      </c>
      <c r="C105" s="500">
        <f t="shared" si="67"/>
        <v>0</v>
      </c>
      <c r="D105" s="500">
        <f t="shared" si="68"/>
        <v>0</v>
      </c>
      <c r="E105" s="500">
        <f t="shared" si="69"/>
        <v>0</v>
      </c>
      <c r="F105" s="483"/>
      <c r="G105" s="176"/>
      <c r="H105" s="176"/>
      <c r="I105" s="176"/>
      <c r="J105" s="176"/>
      <c r="K105" s="172">
        <f t="shared" si="70"/>
        <v>0</v>
      </c>
      <c r="L105" s="176"/>
      <c r="M105" s="483"/>
      <c r="N105" s="176"/>
      <c r="O105" s="176"/>
      <c r="P105" s="176"/>
      <c r="Q105" s="176"/>
      <c r="R105" s="176"/>
      <c r="S105" s="176"/>
    </row>
    <row r="106" spans="2:19" ht="15" customHeight="1">
      <c r="B106" s="489" t="s">
        <v>804</v>
      </c>
      <c r="C106" s="500">
        <f>+C107+C108+C109</f>
        <v>0</v>
      </c>
      <c r="D106" s="500">
        <f>+D107+D108+D109</f>
        <v>0</v>
      </c>
      <c r="E106" s="500">
        <f>+E107+E108+E109</f>
        <v>0</v>
      </c>
      <c r="F106" s="491"/>
      <c r="G106" s="172">
        <f t="shared" ref="G106:L106" si="71">+G107+G108+G109</f>
        <v>0</v>
      </c>
      <c r="H106" s="172">
        <f t="shared" si="71"/>
        <v>0</v>
      </c>
      <c r="I106" s="172">
        <f t="shared" si="71"/>
        <v>0</v>
      </c>
      <c r="J106" s="172">
        <f t="shared" si="71"/>
        <v>0</v>
      </c>
      <c r="K106" s="172">
        <f t="shared" si="71"/>
        <v>0</v>
      </c>
      <c r="L106" s="172">
        <f t="shared" si="71"/>
        <v>0</v>
      </c>
      <c r="M106" s="491"/>
      <c r="N106" s="172">
        <f t="shared" ref="N106:S106" si="72">+N107+N108+N109</f>
        <v>0</v>
      </c>
      <c r="O106" s="172">
        <f t="shared" si="72"/>
        <v>0</v>
      </c>
      <c r="P106" s="172">
        <f t="shared" si="72"/>
        <v>0</v>
      </c>
      <c r="Q106" s="172">
        <f t="shared" si="72"/>
        <v>0</v>
      </c>
      <c r="R106" s="172">
        <f t="shared" si="72"/>
        <v>0</v>
      </c>
      <c r="S106" s="172">
        <f t="shared" si="72"/>
        <v>0</v>
      </c>
    </row>
    <row r="107" spans="2:19" ht="15" customHeight="1">
      <c r="B107" s="490" t="s">
        <v>807</v>
      </c>
      <c r="C107" s="501">
        <f>SUM(I107:L107)-(G107-H107)</f>
        <v>0</v>
      </c>
      <c r="D107" s="501">
        <f>C107-E107</f>
        <v>0</v>
      </c>
      <c r="E107" s="501">
        <f>SUM(P107:S107)-(N107-O107)</f>
        <v>0</v>
      </c>
      <c r="F107" s="491"/>
      <c r="G107" s="176"/>
      <c r="H107" s="176"/>
      <c r="I107" s="176"/>
      <c r="J107" s="176"/>
      <c r="K107" s="172">
        <f>R107</f>
        <v>0</v>
      </c>
      <c r="L107" s="176"/>
      <c r="M107" s="491"/>
      <c r="N107" s="176"/>
      <c r="O107" s="176"/>
      <c r="P107" s="176"/>
      <c r="Q107" s="176"/>
      <c r="R107" s="176"/>
      <c r="S107" s="176"/>
    </row>
    <row r="108" spans="2:19" ht="15" customHeight="1">
      <c r="B108" s="490" t="s">
        <v>921</v>
      </c>
      <c r="C108" s="501">
        <f>SUM(I108:L108)-(G108-H108)</f>
        <v>0</v>
      </c>
      <c r="D108" s="501">
        <f>C108-E108</f>
        <v>0</v>
      </c>
      <c r="E108" s="501">
        <f>SUM(P108:S108)-(N108-O108)</f>
        <v>0</v>
      </c>
      <c r="F108" s="491"/>
      <c r="G108" s="176"/>
      <c r="H108" s="176"/>
      <c r="I108" s="176"/>
      <c r="J108" s="176"/>
      <c r="K108" s="172">
        <f>R108</f>
        <v>0</v>
      </c>
      <c r="L108" s="176"/>
      <c r="M108" s="491"/>
      <c r="N108" s="176"/>
      <c r="O108" s="176"/>
      <c r="P108" s="176"/>
      <c r="Q108" s="176"/>
      <c r="R108" s="176"/>
      <c r="S108" s="176"/>
    </row>
    <row r="109" spans="2:19" ht="15" customHeight="1">
      <c r="B109" s="490" t="s">
        <v>813</v>
      </c>
      <c r="C109" s="501">
        <f>SUM(I109:L109)-(G109-H109)</f>
        <v>0</v>
      </c>
      <c r="D109" s="501">
        <f>C109-E109</f>
        <v>0</v>
      </c>
      <c r="E109" s="501">
        <f>SUM(P109:S109)-(N109-O109)</f>
        <v>0</v>
      </c>
      <c r="F109" s="491"/>
      <c r="G109" s="176"/>
      <c r="H109" s="176"/>
      <c r="I109" s="176"/>
      <c r="J109" s="176"/>
      <c r="K109" s="172">
        <f>R109</f>
        <v>0</v>
      </c>
      <c r="L109" s="176"/>
      <c r="M109" s="491"/>
      <c r="N109" s="176"/>
      <c r="O109" s="176"/>
      <c r="P109" s="176"/>
      <c r="Q109" s="176"/>
      <c r="R109" s="176"/>
      <c r="S109" s="176"/>
    </row>
    <row r="110" spans="2:19" ht="15" customHeight="1">
      <c r="B110" s="487" t="s">
        <v>912</v>
      </c>
      <c r="C110" s="500">
        <f>+SUM(C111:C113,C117:C120)</f>
        <v>0</v>
      </c>
      <c r="D110" s="500">
        <f>+SUM(D111:D113,D117:D120)</f>
        <v>0</v>
      </c>
      <c r="E110" s="500">
        <f>+SUM(E111:E113,E117:E120)</f>
        <v>0</v>
      </c>
      <c r="F110" s="483"/>
      <c r="G110" s="500">
        <f t="shared" ref="G110:L110" si="73">+SUM(G111:G113,G117:G120)</f>
        <v>0</v>
      </c>
      <c r="H110" s="500">
        <f t="shared" si="73"/>
        <v>0</v>
      </c>
      <c r="I110" s="500">
        <f t="shared" si="73"/>
        <v>0</v>
      </c>
      <c r="J110" s="500">
        <f t="shared" si="73"/>
        <v>0</v>
      </c>
      <c r="K110" s="500">
        <f t="shared" si="73"/>
        <v>0</v>
      </c>
      <c r="L110" s="500">
        <f t="shared" si="73"/>
        <v>0</v>
      </c>
      <c r="M110" s="483"/>
      <c r="N110" s="500">
        <f t="shared" ref="N110:S110" si="74">+SUM(N111:N113,N117:N120)</f>
        <v>0</v>
      </c>
      <c r="O110" s="500">
        <f t="shared" si="74"/>
        <v>0</v>
      </c>
      <c r="P110" s="500">
        <f t="shared" si="74"/>
        <v>0</v>
      </c>
      <c r="Q110" s="500">
        <f t="shared" si="74"/>
        <v>0</v>
      </c>
      <c r="R110" s="500">
        <f t="shared" si="74"/>
        <v>0</v>
      </c>
      <c r="S110" s="500">
        <f t="shared" si="74"/>
        <v>0</v>
      </c>
    </row>
    <row r="111" spans="2:19" ht="15" customHeight="1">
      <c r="B111" s="464" t="s">
        <v>770</v>
      </c>
      <c r="C111" s="500">
        <f>SUM(I111:L111)-(G111-H111)</f>
        <v>0</v>
      </c>
      <c r="D111" s="500">
        <f>C111-E111</f>
        <v>0</v>
      </c>
      <c r="E111" s="500">
        <f>SUM(P111:S111)-(N111-O111)</f>
        <v>0</v>
      </c>
      <c r="F111" s="483"/>
      <c r="G111" s="176"/>
      <c r="H111" s="176"/>
      <c r="I111" s="176"/>
      <c r="J111" s="176"/>
      <c r="K111" s="172">
        <f>R111</f>
        <v>0</v>
      </c>
      <c r="L111" s="176"/>
      <c r="M111" s="483"/>
      <c r="N111" s="176"/>
      <c r="O111" s="176"/>
      <c r="P111" s="176"/>
      <c r="Q111" s="176"/>
      <c r="R111" s="176"/>
      <c r="S111" s="176"/>
    </row>
    <row r="112" spans="2:19" ht="15" customHeight="1">
      <c r="B112" s="464" t="s">
        <v>773</v>
      </c>
      <c r="C112" s="500">
        <f>SUM(I112:L112)-(G112-H112)</f>
        <v>0</v>
      </c>
      <c r="D112" s="500">
        <f>C112-E112</f>
        <v>0</v>
      </c>
      <c r="E112" s="500">
        <f>SUM(P112:S112)-(N112-O112)</f>
        <v>0</v>
      </c>
      <c r="F112" s="483"/>
      <c r="G112" s="176"/>
      <c r="H112" s="176"/>
      <c r="I112" s="176"/>
      <c r="J112" s="176"/>
      <c r="K112" s="172">
        <f>R112</f>
        <v>0</v>
      </c>
      <c r="L112" s="176"/>
      <c r="M112" s="483"/>
      <c r="N112" s="176"/>
      <c r="O112" s="176"/>
      <c r="P112" s="176"/>
      <c r="Q112" s="176"/>
      <c r="R112" s="176"/>
      <c r="S112" s="176"/>
    </row>
    <row r="113" spans="2:19" ht="15" customHeight="1">
      <c r="B113" s="464" t="s">
        <v>840</v>
      </c>
      <c r="C113" s="500">
        <f>SUM(C114:C116)</f>
        <v>0</v>
      </c>
      <c r="D113" s="500">
        <f>SUM(D114:D116)</f>
        <v>0</v>
      </c>
      <c r="E113" s="500">
        <f>SUM(E114:E116)</f>
        <v>0</v>
      </c>
      <c r="F113" s="483"/>
      <c r="G113" s="172">
        <f t="shared" ref="G113:L113" si="75">SUM(G114:G116)</f>
        <v>0</v>
      </c>
      <c r="H113" s="172">
        <f t="shared" si="75"/>
        <v>0</v>
      </c>
      <c r="I113" s="172">
        <f t="shared" si="75"/>
        <v>0</v>
      </c>
      <c r="J113" s="172">
        <f t="shared" si="75"/>
        <v>0</v>
      </c>
      <c r="K113" s="172">
        <f t="shared" si="75"/>
        <v>0</v>
      </c>
      <c r="L113" s="172">
        <f t="shared" si="75"/>
        <v>0</v>
      </c>
      <c r="M113" s="483"/>
      <c r="N113" s="172">
        <f t="shared" ref="N113:S113" si="76">SUM(N114:N116)</f>
        <v>0</v>
      </c>
      <c r="O113" s="172">
        <f t="shared" si="76"/>
        <v>0</v>
      </c>
      <c r="P113" s="172">
        <f t="shared" si="76"/>
        <v>0</v>
      </c>
      <c r="Q113" s="172">
        <f t="shared" si="76"/>
        <v>0</v>
      </c>
      <c r="R113" s="172">
        <f t="shared" si="76"/>
        <v>0</v>
      </c>
      <c r="S113" s="172">
        <f t="shared" si="76"/>
        <v>0</v>
      </c>
    </row>
    <row r="114" spans="2:19" ht="15" customHeight="1">
      <c r="B114" s="493" t="s">
        <v>776</v>
      </c>
      <c r="C114" s="501">
        <f t="shared" ref="C114:C119" si="77">SUM(I114:L114)-(G114-H114)</f>
        <v>0</v>
      </c>
      <c r="D114" s="501">
        <f t="shared" ref="D114:D119" si="78">C114-E114</f>
        <v>0</v>
      </c>
      <c r="E114" s="501">
        <f t="shared" ref="E114:E119" si="79">SUM(P114:S114)-(N114-O114)</f>
        <v>0</v>
      </c>
      <c r="F114" s="483"/>
      <c r="G114" s="176"/>
      <c r="H114" s="176"/>
      <c r="I114" s="176"/>
      <c r="J114" s="176"/>
      <c r="K114" s="172">
        <f t="shared" ref="K114:K119" si="80">R114</f>
        <v>0</v>
      </c>
      <c r="L114" s="176"/>
      <c r="M114" s="483"/>
      <c r="N114" s="176"/>
      <c r="O114" s="176"/>
      <c r="P114" s="176"/>
      <c r="Q114" s="176"/>
      <c r="R114" s="176"/>
      <c r="S114" s="176"/>
    </row>
    <row r="115" spans="2:19" ht="15" customHeight="1">
      <c r="B115" s="493" t="s">
        <v>779</v>
      </c>
      <c r="C115" s="501">
        <f t="shared" si="77"/>
        <v>0</v>
      </c>
      <c r="D115" s="501">
        <f t="shared" si="78"/>
        <v>0</v>
      </c>
      <c r="E115" s="501">
        <f t="shared" si="79"/>
        <v>0</v>
      </c>
      <c r="F115" s="483"/>
      <c r="G115" s="176"/>
      <c r="H115" s="176"/>
      <c r="I115" s="176"/>
      <c r="J115" s="176"/>
      <c r="K115" s="172">
        <f t="shared" si="80"/>
        <v>0</v>
      </c>
      <c r="L115" s="176"/>
      <c r="M115" s="483"/>
      <c r="N115" s="176"/>
      <c r="O115" s="176"/>
      <c r="P115" s="176"/>
      <c r="Q115" s="176"/>
      <c r="R115" s="176"/>
      <c r="S115" s="176"/>
    </row>
    <row r="116" spans="2:19" ht="15" customHeight="1">
      <c r="B116" s="493" t="s">
        <v>782</v>
      </c>
      <c r="C116" s="501">
        <f t="shared" si="77"/>
        <v>0</v>
      </c>
      <c r="D116" s="501">
        <f t="shared" si="78"/>
        <v>0</v>
      </c>
      <c r="E116" s="501">
        <f t="shared" si="79"/>
        <v>0</v>
      </c>
      <c r="F116" s="483"/>
      <c r="G116" s="176"/>
      <c r="H116" s="176"/>
      <c r="I116" s="176"/>
      <c r="J116" s="176"/>
      <c r="K116" s="172">
        <f t="shared" si="80"/>
        <v>0</v>
      </c>
      <c r="L116" s="176"/>
      <c r="M116" s="483"/>
      <c r="N116" s="176"/>
      <c r="O116" s="176"/>
      <c r="P116" s="176"/>
      <c r="Q116" s="176"/>
      <c r="R116" s="176"/>
      <c r="S116" s="176"/>
    </row>
    <row r="117" spans="2:19" ht="15" customHeight="1">
      <c r="B117" s="464" t="s">
        <v>785</v>
      </c>
      <c r="C117" s="500">
        <f t="shared" si="77"/>
        <v>0</v>
      </c>
      <c r="D117" s="500">
        <f t="shared" si="78"/>
        <v>0</v>
      </c>
      <c r="E117" s="500">
        <f t="shared" si="79"/>
        <v>0</v>
      </c>
      <c r="F117" s="483"/>
      <c r="G117" s="176"/>
      <c r="H117" s="176"/>
      <c r="I117" s="176"/>
      <c r="J117" s="176"/>
      <c r="K117" s="172">
        <f t="shared" si="80"/>
        <v>0</v>
      </c>
      <c r="L117" s="176"/>
      <c r="M117" s="483"/>
      <c r="N117" s="176"/>
      <c r="O117" s="176"/>
      <c r="P117" s="176"/>
      <c r="Q117" s="176"/>
      <c r="R117" s="176"/>
      <c r="S117" s="176"/>
    </row>
    <row r="118" spans="2:19" ht="15" customHeight="1">
      <c r="B118" s="464" t="s">
        <v>788</v>
      </c>
      <c r="C118" s="500">
        <f t="shared" si="77"/>
        <v>0</v>
      </c>
      <c r="D118" s="500">
        <f t="shared" si="78"/>
        <v>0</v>
      </c>
      <c r="E118" s="500">
        <f t="shared" si="79"/>
        <v>0</v>
      </c>
      <c r="F118" s="483"/>
      <c r="G118" s="176"/>
      <c r="H118" s="176"/>
      <c r="I118" s="176"/>
      <c r="J118" s="176"/>
      <c r="K118" s="172">
        <f t="shared" si="80"/>
        <v>0</v>
      </c>
      <c r="L118" s="176"/>
      <c r="M118" s="483"/>
      <c r="N118" s="176"/>
      <c r="O118" s="176"/>
      <c r="P118" s="176"/>
      <c r="Q118" s="176"/>
      <c r="R118" s="176"/>
      <c r="S118" s="176"/>
    </row>
    <row r="119" spans="2:19" ht="15" customHeight="1">
      <c r="B119" s="464" t="s">
        <v>796</v>
      </c>
      <c r="C119" s="500">
        <f t="shared" si="77"/>
        <v>0</v>
      </c>
      <c r="D119" s="500">
        <f t="shared" si="78"/>
        <v>0</v>
      </c>
      <c r="E119" s="500">
        <f t="shared" si="79"/>
        <v>0</v>
      </c>
      <c r="F119" s="483"/>
      <c r="G119" s="176"/>
      <c r="H119" s="176"/>
      <c r="I119" s="176"/>
      <c r="J119" s="176"/>
      <c r="K119" s="172">
        <f t="shared" si="80"/>
        <v>0</v>
      </c>
      <c r="L119" s="176"/>
      <c r="M119" s="483"/>
      <c r="N119" s="176"/>
      <c r="O119" s="176"/>
      <c r="P119" s="176"/>
      <c r="Q119" s="176"/>
      <c r="R119" s="176"/>
      <c r="S119" s="176"/>
    </row>
    <row r="120" spans="2:19" ht="15" customHeight="1">
      <c r="B120" s="489" t="s">
        <v>804</v>
      </c>
      <c r="C120" s="500">
        <f>+C121+C122+C123</f>
        <v>0</v>
      </c>
      <c r="D120" s="500">
        <f>+D121+D122+D123</f>
        <v>0</v>
      </c>
      <c r="E120" s="500">
        <f>+E121+E122+E123</f>
        <v>0</v>
      </c>
      <c r="F120" s="491"/>
      <c r="G120" s="172">
        <f t="shared" ref="G120:L120" si="81">+G121+G122+G123</f>
        <v>0</v>
      </c>
      <c r="H120" s="172">
        <f t="shared" si="81"/>
        <v>0</v>
      </c>
      <c r="I120" s="172">
        <f t="shared" si="81"/>
        <v>0</v>
      </c>
      <c r="J120" s="172">
        <f t="shared" si="81"/>
        <v>0</v>
      </c>
      <c r="K120" s="172">
        <f t="shared" si="81"/>
        <v>0</v>
      </c>
      <c r="L120" s="172">
        <f t="shared" si="81"/>
        <v>0</v>
      </c>
      <c r="M120" s="491"/>
      <c r="N120" s="172">
        <f t="shared" ref="N120:S120" si="82">+N121+N122+N123</f>
        <v>0</v>
      </c>
      <c r="O120" s="172">
        <f t="shared" si="82"/>
        <v>0</v>
      </c>
      <c r="P120" s="172">
        <f t="shared" si="82"/>
        <v>0</v>
      </c>
      <c r="Q120" s="172">
        <f t="shared" si="82"/>
        <v>0</v>
      </c>
      <c r="R120" s="172">
        <f t="shared" si="82"/>
        <v>0</v>
      </c>
      <c r="S120" s="172">
        <f t="shared" si="82"/>
        <v>0</v>
      </c>
    </row>
    <row r="121" spans="2:19" ht="15" customHeight="1">
      <c r="B121" s="490" t="s">
        <v>807</v>
      </c>
      <c r="C121" s="501">
        <f>SUM(I121:L121)-(G121-H121)</f>
        <v>0</v>
      </c>
      <c r="D121" s="501">
        <f>C121-E121</f>
        <v>0</v>
      </c>
      <c r="E121" s="501">
        <f>SUM(P121:S121)-(N121-O121)</f>
        <v>0</v>
      </c>
      <c r="F121" s="491"/>
      <c r="G121" s="176"/>
      <c r="H121" s="176"/>
      <c r="I121" s="176"/>
      <c r="J121" s="176"/>
      <c r="K121" s="172">
        <f>R121</f>
        <v>0</v>
      </c>
      <c r="L121" s="176"/>
      <c r="M121" s="491"/>
      <c r="N121" s="176"/>
      <c r="O121" s="176"/>
      <c r="P121" s="176"/>
      <c r="Q121" s="176"/>
      <c r="R121" s="176"/>
      <c r="S121" s="176"/>
    </row>
    <row r="122" spans="2:19" ht="15" customHeight="1">
      <c r="B122" s="490" t="s">
        <v>921</v>
      </c>
      <c r="C122" s="501">
        <f>SUM(I122:L122)-(G122-H122)</f>
        <v>0</v>
      </c>
      <c r="D122" s="501">
        <f>C122-E122</f>
        <v>0</v>
      </c>
      <c r="E122" s="501">
        <f>SUM(P122:S122)-(N122-O122)</f>
        <v>0</v>
      </c>
      <c r="F122" s="491"/>
      <c r="G122" s="176"/>
      <c r="H122" s="176"/>
      <c r="I122" s="176"/>
      <c r="J122" s="176"/>
      <c r="K122" s="172">
        <f>R122</f>
        <v>0</v>
      </c>
      <c r="L122" s="176"/>
      <c r="M122" s="491"/>
      <c r="N122" s="176"/>
      <c r="O122" s="176"/>
      <c r="P122" s="176"/>
      <c r="Q122" s="176"/>
      <c r="R122" s="176"/>
      <c r="S122" s="176"/>
    </row>
    <row r="123" spans="2:19" ht="15" customHeight="1">
      <c r="B123" s="490" t="s">
        <v>813</v>
      </c>
      <c r="C123" s="501">
        <f>SUM(I123:L123)-(G123-H123)</f>
        <v>0</v>
      </c>
      <c r="D123" s="501">
        <f>C123-E123</f>
        <v>0</v>
      </c>
      <c r="E123" s="501">
        <f>SUM(P123:S123)-(N123-O123)</f>
        <v>0</v>
      </c>
      <c r="F123" s="491"/>
      <c r="G123" s="176"/>
      <c r="H123" s="176"/>
      <c r="I123" s="176"/>
      <c r="J123" s="176"/>
      <c r="K123" s="172">
        <f>R123</f>
        <v>0</v>
      </c>
      <c r="L123" s="176"/>
      <c r="M123" s="491"/>
      <c r="N123" s="176"/>
      <c r="O123" s="176"/>
      <c r="P123" s="176"/>
      <c r="Q123" s="176"/>
      <c r="R123" s="176"/>
      <c r="S123" s="176"/>
    </row>
    <row r="124" spans="2:19" ht="15" customHeight="1">
      <c r="B124" s="487" t="s">
        <v>913</v>
      </c>
      <c r="C124" s="500">
        <f>+SUM(C125:C131)</f>
        <v>0</v>
      </c>
      <c r="D124" s="500">
        <f>+SUM(D125:D131)</f>
        <v>0</v>
      </c>
      <c r="E124" s="500">
        <f>+SUM(E125:E131)</f>
        <v>0</v>
      </c>
      <c r="F124" s="483"/>
      <c r="G124" s="172">
        <f t="shared" ref="G124:L124" si="83">+SUM(G125:G131)</f>
        <v>0</v>
      </c>
      <c r="H124" s="172">
        <f t="shared" si="83"/>
        <v>0</v>
      </c>
      <c r="I124" s="172">
        <f t="shared" si="83"/>
        <v>0</v>
      </c>
      <c r="J124" s="172">
        <f t="shared" si="83"/>
        <v>0</v>
      </c>
      <c r="K124" s="172">
        <f t="shared" si="83"/>
        <v>0</v>
      </c>
      <c r="L124" s="172">
        <f t="shared" si="83"/>
        <v>0</v>
      </c>
      <c r="M124" s="483"/>
      <c r="N124" s="172">
        <f t="shared" ref="N124:S124" si="84">+SUM(N125:N131)</f>
        <v>0</v>
      </c>
      <c r="O124" s="172">
        <f t="shared" si="84"/>
        <v>0</v>
      </c>
      <c r="P124" s="172">
        <f t="shared" si="84"/>
        <v>0</v>
      </c>
      <c r="Q124" s="172">
        <f t="shared" si="84"/>
        <v>0</v>
      </c>
      <c r="R124" s="172">
        <f t="shared" si="84"/>
        <v>0</v>
      </c>
      <c r="S124" s="172">
        <f t="shared" si="84"/>
        <v>0</v>
      </c>
    </row>
    <row r="125" spans="2:19" ht="15" customHeight="1">
      <c r="B125" s="464" t="s">
        <v>770</v>
      </c>
      <c r="C125" s="500">
        <f t="shared" ref="C125:C130" si="85">SUM(I125:L125)-(G125-H125)</f>
        <v>0</v>
      </c>
      <c r="D125" s="500">
        <f t="shared" ref="D125:D130" si="86">C125-E125</f>
        <v>0</v>
      </c>
      <c r="E125" s="500">
        <f t="shared" ref="E125:E130" si="87">SUM(P125:S125)-(N125-O125)</f>
        <v>0</v>
      </c>
      <c r="F125" s="483"/>
      <c r="G125" s="176"/>
      <c r="H125" s="176"/>
      <c r="I125" s="176"/>
      <c r="J125" s="176"/>
      <c r="K125" s="172">
        <f t="shared" ref="K125:K130" si="88">R125</f>
        <v>0</v>
      </c>
      <c r="L125" s="176"/>
      <c r="M125" s="483"/>
      <c r="N125" s="176"/>
      <c r="O125" s="176"/>
      <c r="P125" s="176"/>
      <c r="Q125" s="176"/>
      <c r="R125" s="176"/>
      <c r="S125" s="176"/>
    </row>
    <row r="126" spans="2:19" ht="15" customHeight="1">
      <c r="B126" s="464" t="s">
        <v>773</v>
      </c>
      <c r="C126" s="500">
        <f t="shared" si="85"/>
        <v>0</v>
      </c>
      <c r="D126" s="500">
        <f t="shared" si="86"/>
        <v>0</v>
      </c>
      <c r="E126" s="500">
        <f t="shared" si="87"/>
        <v>0</v>
      </c>
      <c r="F126" s="483"/>
      <c r="G126" s="176"/>
      <c r="H126" s="176"/>
      <c r="I126" s="176"/>
      <c r="J126" s="176"/>
      <c r="K126" s="172">
        <f t="shared" si="88"/>
        <v>0</v>
      </c>
      <c r="L126" s="176"/>
      <c r="M126" s="483"/>
      <c r="N126" s="176"/>
      <c r="O126" s="176"/>
      <c r="P126" s="176"/>
      <c r="Q126" s="176"/>
      <c r="R126" s="176"/>
      <c r="S126" s="176"/>
    </row>
    <row r="127" spans="2:19" ht="15" customHeight="1">
      <c r="B127" s="464" t="s">
        <v>840</v>
      </c>
      <c r="C127" s="500">
        <f t="shared" si="85"/>
        <v>0</v>
      </c>
      <c r="D127" s="500">
        <f t="shared" si="86"/>
        <v>0</v>
      </c>
      <c r="E127" s="500">
        <f t="shared" si="87"/>
        <v>0</v>
      </c>
      <c r="F127" s="483"/>
      <c r="G127" s="176"/>
      <c r="H127" s="176"/>
      <c r="I127" s="176"/>
      <c r="J127" s="176"/>
      <c r="K127" s="172">
        <f t="shared" si="88"/>
        <v>0</v>
      </c>
      <c r="L127" s="176"/>
      <c r="M127" s="483"/>
      <c r="N127" s="176"/>
      <c r="O127" s="176"/>
      <c r="P127" s="176"/>
      <c r="Q127" s="176"/>
      <c r="R127" s="176"/>
      <c r="S127" s="176"/>
    </row>
    <row r="128" spans="2:19" ht="15" customHeight="1">
      <c r="B128" s="464" t="s">
        <v>785</v>
      </c>
      <c r="C128" s="500">
        <f t="shared" si="85"/>
        <v>0</v>
      </c>
      <c r="D128" s="500">
        <f t="shared" si="86"/>
        <v>0</v>
      </c>
      <c r="E128" s="500">
        <f t="shared" si="87"/>
        <v>0</v>
      </c>
      <c r="F128" s="483"/>
      <c r="G128" s="176"/>
      <c r="H128" s="176"/>
      <c r="I128" s="176"/>
      <c r="J128" s="176"/>
      <c r="K128" s="172">
        <f t="shared" si="88"/>
        <v>0</v>
      </c>
      <c r="L128" s="176"/>
      <c r="M128" s="483"/>
      <c r="N128" s="176"/>
      <c r="O128" s="176"/>
      <c r="P128" s="176"/>
      <c r="Q128" s="176"/>
      <c r="R128" s="176"/>
      <c r="S128" s="176"/>
    </row>
    <row r="129" spans="2:19" ht="15" customHeight="1">
      <c r="B129" s="464" t="s">
        <v>788</v>
      </c>
      <c r="C129" s="500">
        <f t="shared" si="85"/>
        <v>0</v>
      </c>
      <c r="D129" s="500">
        <f t="shared" si="86"/>
        <v>0</v>
      </c>
      <c r="E129" s="500">
        <f t="shared" si="87"/>
        <v>0</v>
      </c>
      <c r="F129" s="483"/>
      <c r="G129" s="176"/>
      <c r="H129" s="176"/>
      <c r="I129" s="176"/>
      <c r="J129" s="176"/>
      <c r="K129" s="172">
        <f t="shared" si="88"/>
        <v>0</v>
      </c>
      <c r="L129" s="176"/>
      <c r="M129" s="483"/>
      <c r="N129" s="176"/>
      <c r="O129" s="176"/>
      <c r="P129" s="176"/>
      <c r="Q129" s="176"/>
      <c r="R129" s="176"/>
      <c r="S129" s="176"/>
    </row>
    <row r="130" spans="2:19" ht="15" customHeight="1">
      <c r="B130" s="464" t="s">
        <v>796</v>
      </c>
      <c r="C130" s="500">
        <f t="shared" si="85"/>
        <v>0</v>
      </c>
      <c r="D130" s="500">
        <f t="shared" si="86"/>
        <v>0</v>
      </c>
      <c r="E130" s="500">
        <f t="shared" si="87"/>
        <v>0</v>
      </c>
      <c r="F130" s="483"/>
      <c r="G130" s="176"/>
      <c r="H130" s="176"/>
      <c r="I130" s="176"/>
      <c r="J130" s="176"/>
      <c r="K130" s="172">
        <f t="shared" si="88"/>
        <v>0</v>
      </c>
      <c r="L130" s="176"/>
      <c r="M130" s="483"/>
      <c r="N130" s="176"/>
      <c r="O130" s="176"/>
      <c r="P130" s="176"/>
      <c r="Q130" s="176"/>
      <c r="R130" s="176"/>
      <c r="S130" s="176"/>
    </row>
    <row r="131" spans="2:19" ht="15" customHeight="1">
      <c r="B131" s="489" t="s">
        <v>804</v>
      </c>
      <c r="C131" s="500">
        <f>+C132+C133+C134</f>
        <v>0</v>
      </c>
      <c r="D131" s="500">
        <f>+D132+D133+D134</f>
        <v>0</v>
      </c>
      <c r="E131" s="500">
        <f>+E132+E133+E134</f>
        <v>0</v>
      </c>
      <c r="F131" s="491"/>
      <c r="G131" s="172">
        <f t="shared" ref="G131:L131" si="89">+G132+G133+G134</f>
        <v>0</v>
      </c>
      <c r="H131" s="172">
        <f t="shared" si="89"/>
        <v>0</v>
      </c>
      <c r="I131" s="172">
        <f t="shared" si="89"/>
        <v>0</v>
      </c>
      <c r="J131" s="172">
        <f t="shared" si="89"/>
        <v>0</v>
      </c>
      <c r="K131" s="172">
        <f t="shared" si="89"/>
        <v>0</v>
      </c>
      <c r="L131" s="172">
        <f t="shared" si="89"/>
        <v>0</v>
      </c>
      <c r="M131" s="491"/>
      <c r="N131" s="172">
        <f t="shared" ref="N131:S131" si="90">+N132+N133+N134</f>
        <v>0</v>
      </c>
      <c r="O131" s="172">
        <f t="shared" si="90"/>
        <v>0</v>
      </c>
      <c r="P131" s="172">
        <f t="shared" si="90"/>
        <v>0</v>
      </c>
      <c r="Q131" s="172">
        <f t="shared" si="90"/>
        <v>0</v>
      </c>
      <c r="R131" s="172">
        <f t="shared" si="90"/>
        <v>0</v>
      </c>
      <c r="S131" s="172">
        <f t="shared" si="90"/>
        <v>0</v>
      </c>
    </row>
    <row r="132" spans="2:19" ht="15" customHeight="1">
      <c r="B132" s="490" t="s">
        <v>807</v>
      </c>
      <c r="C132" s="501">
        <f>SUM(I132:L132)-(G132-H132)</f>
        <v>0</v>
      </c>
      <c r="D132" s="501">
        <f>C132-E132</f>
        <v>0</v>
      </c>
      <c r="E132" s="501">
        <f>SUM(P132:S132)-(N132-O132)</f>
        <v>0</v>
      </c>
      <c r="F132" s="491"/>
      <c r="G132" s="176"/>
      <c r="H132" s="176"/>
      <c r="I132" s="176"/>
      <c r="J132" s="176"/>
      <c r="K132" s="172">
        <f>R132</f>
        <v>0</v>
      </c>
      <c r="L132" s="176"/>
      <c r="M132" s="491"/>
      <c r="N132" s="176"/>
      <c r="O132" s="176"/>
      <c r="P132" s="176"/>
      <c r="Q132" s="176"/>
      <c r="R132" s="176"/>
      <c r="S132" s="176"/>
    </row>
    <row r="133" spans="2:19" ht="15" customHeight="1">
      <c r="B133" s="490" t="s">
        <v>921</v>
      </c>
      <c r="C133" s="501">
        <f>SUM(I133:L133)-(G133-H133)</f>
        <v>0</v>
      </c>
      <c r="D133" s="501">
        <f>C133-E133</f>
        <v>0</v>
      </c>
      <c r="E133" s="501">
        <f>SUM(P133:S133)-(N133-O133)</f>
        <v>0</v>
      </c>
      <c r="F133" s="491"/>
      <c r="G133" s="176"/>
      <c r="H133" s="176"/>
      <c r="I133" s="176"/>
      <c r="J133" s="176"/>
      <c r="K133" s="172">
        <f>R133</f>
        <v>0</v>
      </c>
      <c r="L133" s="176"/>
      <c r="M133" s="491"/>
      <c r="N133" s="176"/>
      <c r="O133" s="176"/>
      <c r="P133" s="176"/>
      <c r="Q133" s="176"/>
      <c r="R133" s="176"/>
      <c r="S133" s="176"/>
    </row>
    <row r="134" spans="2:19" ht="15" customHeight="1">
      <c r="B134" s="490" t="s">
        <v>813</v>
      </c>
      <c r="C134" s="501">
        <f>SUM(I134:L134)-(G134-H134)</f>
        <v>0</v>
      </c>
      <c r="D134" s="501">
        <f>C134-E134</f>
        <v>0</v>
      </c>
      <c r="E134" s="501">
        <f>SUM(P134:S134)-(N134-O134)</f>
        <v>0</v>
      </c>
      <c r="F134" s="491"/>
      <c r="G134" s="176"/>
      <c r="H134" s="176"/>
      <c r="I134" s="176"/>
      <c r="J134" s="176"/>
      <c r="K134" s="172">
        <f>R134</f>
        <v>0</v>
      </c>
      <c r="L134" s="176"/>
      <c r="M134" s="491"/>
      <c r="N134" s="176"/>
      <c r="O134" s="176"/>
      <c r="P134" s="176"/>
      <c r="Q134" s="176"/>
      <c r="R134" s="176"/>
      <c r="S134" s="176"/>
    </row>
    <row r="135" spans="2:19" ht="15" customHeight="1">
      <c r="B135" s="487" t="s">
        <v>914</v>
      </c>
      <c r="C135" s="500">
        <f>+SUM(C136:C142)</f>
        <v>0</v>
      </c>
      <c r="D135" s="500">
        <f>+SUM(D136:D142)</f>
        <v>0</v>
      </c>
      <c r="E135" s="500">
        <f>+SUM(E136:E142)</f>
        <v>0</v>
      </c>
      <c r="F135" s="483"/>
      <c r="G135" s="500">
        <f t="shared" ref="G135:L135" si="91">+SUM(G136:G142)</f>
        <v>0</v>
      </c>
      <c r="H135" s="500">
        <f t="shared" si="91"/>
        <v>0</v>
      </c>
      <c r="I135" s="500">
        <f t="shared" si="91"/>
        <v>0</v>
      </c>
      <c r="J135" s="500">
        <f t="shared" si="91"/>
        <v>0</v>
      </c>
      <c r="K135" s="500">
        <f t="shared" si="91"/>
        <v>0</v>
      </c>
      <c r="L135" s="500">
        <f t="shared" si="91"/>
        <v>0</v>
      </c>
      <c r="M135" s="483"/>
      <c r="N135" s="500">
        <f t="shared" ref="N135:S135" si="92">+SUM(N136:N142)</f>
        <v>0</v>
      </c>
      <c r="O135" s="500">
        <f t="shared" si="92"/>
        <v>0</v>
      </c>
      <c r="P135" s="500">
        <f t="shared" si="92"/>
        <v>0</v>
      </c>
      <c r="Q135" s="500">
        <f t="shared" si="92"/>
        <v>0</v>
      </c>
      <c r="R135" s="500">
        <f t="shared" si="92"/>
        <v>0</v>
      </c>
      <c r="S135" s="500">
        <f t="shared" si="92"/>
        <v>0</v>
      </c>
    </row>
    <row r="136" spans="2:19" ht="15" customHeight="1">
      <c r="B136" s="464" t="s">
        <v>770</v>
      </c>
      <c r="C136" s="500">
        <f t="shared" ref="C136:C141" si="93">SUM(I136:L136)-(G136-H136)</f>
        <v>0</v>
      </c>
      <c r="D136" s="500">
        <f t="shared" ref="D136:D141" si="94">C136-E136</f>
        <v>0</v>
      </c>
      <c r="E136" s="500">
        <f t="shared" ref="E136:E141" si="95">SUM(P136:S136)-(N136-O136)</f>
        <v>0</v>
      </c>
      <c r="F136" s="483"/>
      <c r="G136" s="176"/>
      <c r="H136" s="176"/>
      <c r="I136" s="176"/>
      <c r="J136" s="176"/>
      <c r="K136" s="172">
        <f t="shared" ref="K136:K141" si="96">R136</f>
        <v>0</v>
      </c>
      <c r="L136" s="176"/>
      <c r="M136" s="483"/>
      <c r="N136" s="176"/>
      <c r="O136" s="176"/>
      <c r="P136" s="176"/>
      <c r="Q136" s="176"/>
      <c r="R136" s="176"/>
      <c r="S136" s="176"/>
    </row>
    <row r="137" spans="2:19" ht="15" customHeight="1">
      <c r="B137" s="464" t="s">
        <v>773</v>
      </c>
      <c r="C137" s="500">
        <f t="shared" si="93"/>
        <v>0</v>
      </c>
      <c r="D137" s="500">
        <f t="shared" si="94"/>
        <v>0</v>
      </c>
      <c r="E137" s="500">
        <f t="shared" si="95"/>
        <v>0</v>
      </c>
      <c r="F137" s="483"/>
      <c r="G137" s="176"/>
      <c r="H137" s="176"/>
      <c r="I137" s="176"/>
      <c r="J137" s="176"/>
      <c r="K137" s="172">
        <f t="shared" si="96"/>
        <v>0</v>
      </c>
      <c r="L137" s="176"/>
      <c r="M137" s="483"/>
      <c r="N137" s="176"/>
      <c r="O137" s="176"/>
      <c r="P137" s="176"/>
      <c r="Q137" s="176"/>
      <c r="R137" s="176"/>
      <c r="S137" s="176"/>
    </row>
    <row r="138" spans="2:19" ht="15" customHeight="1">
      <c r="B138" s="464" t="s">
        <v>840</v>
      </c>
      <c r="C138" s="500">
        <f t="shared" si="93"/>
        <v>0</v>
      </c>
      <c r="D138" s="500">
        <f t="shared" si="94"/>
        <v>0</v>
      </c>
      <c r="E138" s="500">
        <f t="shared" si="95"/>
        <v>0</v>
      </c>
      <c r="F138" s="483"/>
      <c r="G138" s="176"/>
      <c r="H138" s="176"/>
      <c r="I138" s="176"/>
      <c r="J138" s="176"/>
      <c r="K138" s="172">
        <f t="shared" si="96"/>
        <v>0</v>
      </c>
      <c r="L138" s="176"/>
      <c r="M138" s="483"/>
      <c r="N138" s="176"/>
      <c r="O138" s="176"/>
      <c r="P138" s="176"/>
      <c r="Q138" s="176"/>
      <c r="R138" s="176"/>
      <c r="S138" s="176"/>
    </row>
    <row r="139" spans="2:19" ht="15" customHeight="1">
      <c r="B139" s="464" t="s">
        <v>785</v>
      </c>
      <c r="C139" s="500">
        <f t="shared" si="93"/>
        <v>0</v>
      </c>
      <c r="D139" s="500">
        <f t="shared" si="94"/>
        <v>0</v>
      </c>
      <c r="E139" s="500">
        <f t="shared" si="95"/>
        <v>0</v>
      </c>
      <c r="F139" s="483"/>
      <c r="G139" s="176"/>
      <c r="H139" s="176"/>
      <c r="I139" s="176"/>
      <c r="J139" s="176"/>
      <c r="K139" s="172">
        <f t="shared" si="96"/>
        <v>0</v>
      </c>
      <c r="L139" s="176"/>
      <c r="M139" s="483"/>
      <c r="N139" s="176"/>
      <c r="O139" s="176"/>
      <c r="P139" s="176"/>
      <c r="Q139" s="176"/>
      <c r="R139" s="176"/>
      <c r="S139" s="176"/>
    </row>
    <row r="140" spans="2:19" ht="15" customHeight="1">
      <c r="B140" s="464" t="s">
        <v>788</v>
      </c>
      <c r="C140" s="500">
        <f t="shared" si="93"/>
        <v>0</v>
      </c>
      <c r="D140" s="500">
        <f t="shared" si="94"/>
        <v>0</v>
      </c>
      <c r="E140" s="500">
        <f t="shared" si="95"/>
        <v>0</v>
      </c>
      <c r="F140" s="483"/>
      <c r="G140" s="176"/>
      <c r="H140" s="176"/>
      <c r="I140" s="176"/>
      <c r="J140" s="176"/>
      <c r="K140" s="172">
        <f t="shared" si="96"/>
        <v>0</v>
      </c>
      <c r="L140" s="176"/>
      <c r="M140" s="483"/>
      <c r="N140" s="176"/>
      <c r="O140" s="176"/>
      <c r="P140" s="176"/>
      <c r="Q140" s="176"/>
      <c r="R140" s="176"/>
      <c r="S140" s="176"/>
    </row>
    <row r="141" spans="2:19" ht="15" customHeight="1">
      <c r="B141" s="464" t="s">
        <v>796</v>
      </c>
      <c r="C141" s="500">
        <f t="shared" si="93"/>
        <v>0</v>
      </c>
      <c r="D141" s="500">
        <f t="shared" si="94"/>
        <v>0</v>
      </c>
      <c r="E141" s="500">
        <f t="shared" si="95"/>
        <v>0</v>
      </c>
      <c r="F141" s="483"/>
      <c r="G141" s="176"/>
      <c r="H141" s="176"/>
      <c r="I141" s="176"/>
      <c r="J141" s="176"/>
      <c r="K141" s="172">
        <f t="shared" si="96"/>
        <v>0</v>
      </c>
      <c r="L141" s="176"/>
      <c r="M141" s="483"/>
      <c r="N141" s="176"/>
      <c r="O141" s="176"/>
      <c r="P141" s="176"/>
      <c r="Q141" s="176"/>
      <c r="R141" s="176"/>
      <c r="S141" s="176"/>
    </row>
    <row r="142" spans="2:19" ht="15" customHeight="1">
      <c r="B142" s="489" t="s">
        <v>804</v>
      </c>
      <c r="C142" s="500">
        <f>+C143+C144+C145</f>
        <v>0</v>
      </c>
      <c r="D142" s="500">
        <f>+D143+D144+D145</f>
        <v>0</v>
      </c>
      <c r="E142" s="500">
        <f>+E143+E144+E145</f>
        <v>0</v>
      </c>
      <c r="F142" s="491"/>
      <c r="G142" s="172">
        <f t="shared" ref="G142:L142" si="97">+G143+G144+G145</f>
        <v>0</v>
      </c>
      <c r="H142" s="172">
        <f t="shared" si="97"/>
        <v>0</v>
      </c>
      <c r="I142" s="172">
        <f t="shared" si="97"/>
        <v>0</v>
      </c>
      <c r="J142" s="172">
        <f t="shared" si="97"/>
        <v>0</v>
      </c>
      <c r="K142" s="172">
        <f t="shared" si="97"/>
        <v>0</v>
      </c>
      <c r="L142" s="172">
        <f t="shared" si="97"/>
        <v>0</v>
      </c>
      <c r="M142" s="491"/>
      <c r="N142" s="172">
        <f t="shared" ref="N142:S142" si="98">+N143+N144+N145</f>
        <v>0</v>
      </c>
      <c r="O142" s="172">
        <f t="shared" si="98"/>
        <v>0</v>
      </c>
      <c r="P142" s="172">
        <f t="shared" si="98"/>
        <v>0</v>
      </c>
      <c r="Q142" s="172">
        <f t="shared" si="98"/>
        <v>0</v>
      </c>
      <c r="R142" s="172">
        <f t="shared" si="98"/>
        <v>0</v>
      </c>
      <c r="S142" s="172">
        <f t="shared" si="98"/>
        <v>0</v>
      </c>
    </row>
    <row r="143" spans="2:19" ht="15" customHeight="1">
      <c r="B143" s="490" t="s">
        <v>807</v>
      </c>
      <c r="C143" s="501">
        <f>SUM(I143:L143)-(G143-H143)</f>
        <v>0</v>
      </c>
      <c r="D143" s="501">
        <f>C143-E143</f>
        <v>0</v>
      </c>
      <c r="E143" s="501">
        <f>SUM(P143:S143)-(N143-O143)</f>
        <v>0</v>
      </c>
      <c r="F143" s="491"/>
      <c r="G143" s="176"/>
      <c r="H143" s="176"/>
      <c r="I143" s="176"/>
      <c r="J143" s="176"/>
      <c r="K143" s="172">
        <f>R143</f>
        <v>0</v>
      </c>
      <c r="L143" s="176"/>
      <c r="M143" s="491"/>
      <c r="N143" s="176"/>
      <c r="O143" s="176"/>
      <c r="P143" s="176"/>
      <c r="Q143" s="176"/>
      <c r="R143" s="176"/>
      <c r="S143" s="176"/>
    </row>
    <row r="144" spans="2:19" ht="15" customHeight="1">
      <c r="B144" s="490" t="s">
        <v>921</v>
      </c>
      <c r="C144" s="501">
        <f>SUM(I144:L144)-(G144-H144)</f>
        <v>0</v>
      </c>
      <c r="D144" s="501">
        <f>C144-E144</f>
        <v>0</v>
      </c>
      <c r="E144" s="501">
        <f>SUM(P144:S144)-(N144-O144)</f>
        <v>0</v>
      </c>
      <c r="F144" s="491"/>
      <c r="G144" s="176"/>
      <c r="H144" s="176"/>
      <c r="I144" s="176"/>
      <c r="J144" s="176"/>
      <c r="K144" s="172">
        <f>R144</f>
        <v>0</v>
      </c>
      <c r="L144" s="176"/>
      <c r="M144" s="491"/>
      <c r="N144" s="176"/>
      <c r="O144" s="176"/>
      <c r="P144" s="176"/>
      <c r="Q144" s="176"/>
      <c r="R144" s="176"/>
      <c r="S144" s="176"/>
    </row>
    <row r="145" spans="2:19" ht="15" customHeight="1">
      <c r="B145" s="490" t="s">
        <v>813</v>
      </c>
      <c r="C145" s="501">
        <f>SUM(I145:L145)-(G145-H145)</f>
        <v>0</v>
      </c>
      <c r="D145" s="501">
        <f>C145-E145</f>
        <v>0</v>
      </c>
      <c r="E145" s="501">
        <f>SUM(P145:S145)-(N145-O145)</f>
        <v>0</v>
      </c>
      <c r="F145" s="491"/>
      <c r="G145" s="176"/>
      <c r="H145" s="176"/>
      <c r="I145" s="176"/>
      <c r="J145" s="176"/>
      <c r="K145" s="172">
        <f>R145</f>
        <v>0</v>
      </c>
      <c r="L145" s="176"/>
      <c r="M145" s="491"/>
      <c r="N145" s="176"/>
      <c r="O145" s="176"/>
      <c r="P145" s="176"/>
      <c r="Q145" s="176"/>
      <c r="R145" s="176"/>
      <c r="S145" s="176"/>
    </row>
    <row r="146" spans="2:19" ht="15" customHeight="1">
      <c r="B146" s="487" t="s">
        <v>460</v>
      </c>
      <c r="C146" s="500">
        <f>SUM(C10,C45)</f>
        <v>0</v>
      </c>
      <c r="D146" s="500">
        <f>SUM(D10,D45)</f>
        <v>0</v>
      </c>
      <c r="E146" s="500">
        <f>SUM(E10,E45)</f>
        <v>0</v>
      </c>
      <c r="F146" s="483"/>
      <c r="G146" s="172">
        <f t="shared" ref="G146:L146" si="99">SUM(G10,G45)</f>
        <v>0</v>
      </c>
      <c r="H146" s="172">
        <f t="shared" si="99"/>
        <v>0</v>
      </c>
      <c r="I146" s="172">
        <f t="shared" si="99"/>
        <v>0</v>
      </c>
      <c r="J146" s="172">
        <f t="shared" si="99"/>
        <v>0</v>
      </c>
      <c r="K146" s="172">
        <f t="shared" si="99"/>
        <v>0</v>
      </c>
      <c r="L146" s="172">
        <f t="shared" si="99"/>
        <v>0</v>
      </c>
      <c r="M146" s="483"/>
      <c r="N146" s="172">
        <f t="shared" ref="N146:S146" si="100">SUM(N10,N45)</f>
        <v>0</v>
      </c>
      <c r="O146" s="172">
        <f t="shared" si="100"/>
        <v>0</v>
      </c>
      <c r="P146" s="172">
        <f t="shared" si="100"/>
        <v>0</v>
      </c>
      <c r="Q146" s="172">
        <f t="shared" si="100"/>
        <v>0</v>
      </c>
      <c r="R146" s="172">
        <f t="shared" si="100"/>
        <v>0</v>
      </c>
      <c r="S146" s="172">
        <f t="shared" si="100"/>
        <v>0</v>
      </c>
    </row>
    <row r="147" spans="2:19">
      <c r="B147" s="475"/>
      <c r="C147" s="475"/>
      <c r="E147" s="191"/>
      <c r="F147" s="191"/>
      <c r="G147" s="192"/>
      <c r="H147" s="506"/>
      <c r="I147" s="191"/>
      <c r="J147" s="191"/>
      <c r="M147" s="191"/>
    </row>
    <row r="149" spans="2:19">
      <c r="B149" s="155" t="s">
        <v>730</v>
      </c>
    </row>
    <row r="150" spans="2:19">
      <c r="B150" s="295" t="s">
        <v>289</v>
      </c>
      <c r="C150" s="168" t="str">
        <f>IF(COUNTIF(L10:L146,"&gt;"&amp;0)+COUNTIF(S10:S146,"&gt;"&amp;0)&gt;0,"Commentary Required","OK")</f>
        <v>OK</v>
      </c>
    </row>
    <row r="151" spans="2:19">
      <c r="B151" s="295" t="s">
        <v>80</v>
      </c>
      <c r="C151" s="165"/>
    </row>
  </sheetData>
  <sheetProtection insertHyperlinks="0"/>
  <mergeCells count="7">
    <mergeCell ref="N8:S8"/>
    <mergeCell ref="C2:D2"/>
    <mergeCell ref="C3:D3"/>
    <mergeCell ref="C4:D4"/>
    <mergeCell ref="B8:B9"/>
    <mergeCell ref="C8:E8"/>
    <mergeCell ref="G8:L8"/>
  </mergeCells>
  <conditionalFormatting sqref="C150">
    <cfRule type="cellIs" dxfId="15" priority="1" operator="equal">
      <formula>"Commentary Required"</formula>
    </cfRule>
    <cfRule type="cellIs" dxfId="14" priority="2" operator="equal">
      <formula>"OK"</formula>
    </cfRule>
    <cfRule type="cellIs" dxfId="13" priority="3" operator="equal">
      <formula>"Error"</formula>
    </cfRule>
  </conditionalFormatting>
  <dataValidations count="1">
    <dataValidation type="decimal" allowBlank="1" showInputMessage="1" showErrorMessage="1" errorTitle="Error" error="Please enter a number of +/- 11 digits" sqref="N143:S145 G143:J145 L143:L145 N136:S141 G136:J141 L136:L141 N132:S134 G132:J134 L132:L134 N125:S130 G125:J130 L125:L130 N121:S123 G121:J123 L121:L123 N114:S119 G114:J119 L114:L119 N111:S112 G111:J112 L111:L112 N107:S109 G107:J109 L107:L109 N100:S105 G100:J105 L100:L105 N97:S98 G97:J98 L97:L98 N93:S95 G93:J95 L93:L95 N86:S91 G86:J91 L86:L91 N82:S84 G82:J84 L82:L84 N75:S80 G75:J80 L75:L80 N71:S73 G71:J73 L71:L73 N64:S69 G64:J69 L64:L69 N61:S62 G61:J62 L61:L62 N57:S59 G57:J59 L57:L59 N50:S55 G50:J55 L50:L55 N47:S48 G47:J48 L47:L48 N42:S44 G42:J44 L42:L44 N39:S40 G39:J40 L39:L40 N36:S37 G36:J37 L36:L37 N29:S34 G29:J34 L29:L34 N25:S27 G25:J27 L25:L27 N22:S23 G22:J23 L22:L23 N19:S20 G19:J20 L19:L20 N12:S17 G12:J17 L12:L17" xr:uid="{9C62BC98-1F58-4D73-8476-DA7DD5DC7788}">
      <formula1>-99999999999</formula1>
      <formula2>99999999999</formula2>
    </dataValidation>
  </dataValidations>
  <pageMargins left="0.7" right="0.7" top="0.75" bottom="0.75" header="0.3" footer="0.3"/>
  <pageSetup paperSize="8" scale="44"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58316-3D6E-4EFD-ABA4-69C934CD7F13}">
  <sheetPr codeName="Sheet32">
    <tabColor theme="4" tint="0.59999389629810485"/>
    <pageSetUpPr fitToPage="1"/>
  </sheetPr>
  <dimension ref="A1"/>
  <sheetViews>
    <sheetView showGridLines="0" zoomScale="80" zoomScaleNormal="80" workbookViewId="0"/>
  </sheetViews>
  <sheetFormatPr defaultColWidth="8.42578125" defaultRowHeight="15"/>
  <cols>
    <col min="1" max="16384" width="8.42578125" style="193"/>
  </cols>
  <sheetData/>
  <sheetProtection insertHyperlinks="0"/>
  <pageMargins left="0.7" right="0.7" top="0.75" bottom="0.75" header="0.3" footer="0.3"/>
  <pageSetup paperSize="9" orientation="landscape"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0F0C9-D704-4BBC-88CD-15B3DA61B2E1}">
  <sheetPr codeName="Sheet33">
    <pageSetUpPr fitToPage="1"/>
  </sheetPr>
  <dimension ref="A1:F57"/>
  <sheetViews>
    <sheetView showGridLines="0" topLeftCell="B1" zoomScale="80" zoomScaleNormal="80" workbookViewId="0"/>
  </sheetViews>
  <sheetFormatPr defaultColWidth="9.42578125" defaultRowHeight="12.75"/>
  <cols>
    <col min="1" max="1" width="4.42578125" style="101" hidden="1" customWidth="1"/>
    <col min="2" max="2" width="73.42578125" style="101" customWidth="1"/>
    <col min="3" max="6" width="20.42578125" style="30" customWidth="1"/>
    <col min="7" max="7" width="2.42578125" style="30" customWidth="1"/>
    <col min="8" max="16384" width="9.42578125" style="30"/>
  </cols>
  <sheetData>
    <row r="1" spans="1:6" ht="13.15" customHeight="1">
      <c r="B1" s="28" t="s">
        <v>928</v>
      </c>
      <c r="C1" s="28"/>
      <c r="D1" s="28"/>
      <c r="E1" s="28"/>
      <c r="F1" s="28"/>
    </row>
    <row r="2" spans="1:6" s="31" customFormat="1" ht="16.899999999999999" customHeight="1">
      <c r="B2" s="235" t="s">
        <v>108</v>
      </c>
      <c r="C2" s="236" t="str">
        <f>'Cover Page'!F15</f>
        <v>&lt;&lt;Enter by Insurer&gt;&gt;</v>
      </c>
      <c r="D2" s="33"/>
      <c r="E2" s="33"/>
      <c r="F2" s="33"/>
    </row>
    <row r="3" spans="1:6" s="31" customFormat="1" ht="16.899999999999999" customHeight="1">
      <c r="B3" s="235" t="s">
        <v>109</v>
      </c>
      <c r="C3" s="237" t="str">
        <f>TEXT(IF('Cover Page'!P13="","",'Cover Page'!P13), "dd mmm yyyy")</f>
        <v/>
      </c>
      <c r="D3" s="33"/>
      <c r="E3" s="33"/>
      <c r="F3" s="33"/>
    </row>
    <row r="4" spans="1:6" s="31" customFormat="1" ht="16.899999999999999" customHeight="1">
      <c r="B4" s="235" t="s">
        <v>110</v>
      </c>
      <c r="C4" s="238"/>
      <c r="D4" s="33"/>
      <c r="E4" s="33"/>
      <c r="F4" s="33"/>
    </row>
    <row r="5" spans="1:6">
      <c r="B5" s="194"/>
    </row>
    <row r="6" spans="1:6">
      <c r="B6" s="194" t="s">
        <v>111</v>
      </c>
    </row>
    <row r="7" spans="1:6">
      <c r="B7" s="507" t="s">
        <v>115</v>
      </c>
      <c r="C7" s="508" t="s">
        <v>116</v>
      </c>
      <c r="D7" s="508" t="s">
        <v>117</v>
      </c>
      <c r="E7" s="508" t="s">
        <v>118</v>
      </c>
      <c r="F7" s="508" t="s">
        <v>119</v>
      </c>
    </row>
    <row r="8" spans="1:6">
      <c r="B8" s="194"/>
      <c r="C8" s="748" t="s">
        <v>929</v>
      </c>
      <c r="D8" s="749"/>
      <c r="E8" s="749"/>
      <c r="F8" s="750"/>
    </row>
    <row r="9" spans="1:6">
      <c r="B9" s="194"/>
      <c r="C9" s="368" t="s">
        <v>930</v>
      </c>
      <c r="D9" s="368" t="s">
        <v>931</v>
      </c>
      <c r="E9" s="382" t="s">
        <v>932</v>
      </c>
      <c r="F9" s="382" t="s">
        <v>933</v>
      </c>
    </row>
    <row r="10" spans="1:6">
      <c r="B10" s="509" t="s">
        <v>934</v>
      </c>
      <c r="C10" s="195"/>
      <c r="D10" s="195"/>
      <c r="E10" s="195"/>
      <c r="F10" s="195"/>
    </row>
    <row r="11" spans="1:6">
      <c r="B11" s="423" t="s">
        <v>935</v>
      </c>
      <c r="C11" s="104">
        <f ca="1">SUM(D11:F11)</f>
        <v>0</v>
      </c>
      <c r="D11" s="104">
        <f>'CA.R.1 CB composition'!D41</f>
        <v>0</v>
      </c>
      <c r="E11" s="104">
        <f ca="1">'CA.R.1 CB composition'!E57</f>
        <v>0</v>
      </c>
      <c r="F11" s="104">
        <f ca="1">'CA.R.1 CB composition'!E82</f>
        <v>0</v>
      </c>
    </row>
    <row r="12" spans="1:6">
      <c r="B12" s="423" t="s">
        <v>936</v>
      </c>
      <c r="C12" s="104">
        <f ca="1">SUM(D12:E12)</f>
        <v>0</v>
      </c>
      <c r="D12" s="104">
        <f>'CA.R.1 CB composition'!D41</f>
        <v>0</v>
      </c>
      <c r="E12" s="104">
        <f ca="1">'CA.R.1 CB composition'!E57</f>
        <v>0</v>
      </c>
      <c r="F12" s="111"/>
    </row>
    <row r="13" spans="1:6">
      <c r="B13" s="510"/>
      <c r="C13" s="35"/>
      <c r="D13" s="35"/>
    </row>
    <row r="14" spans="1:6" ht="51">
      <c r="A14" s="511"/>
      <c r="B14" s="194"/>
      <c r="C14" s="368" t="s">
        <v>937</v>
      </c>
      <c r="D14" s="368" t="s">
        <v>938</v>
      </c>
      <c r="E14" s="368" t="s">
        <v>939</v>
      </c>
    </row>
    <row r="15" spans="1:6">
      <c r="A15" s="511"/>
      <c r="B15" s="509" t="s">
        <v>940</v>
      </c>
      <c r="C15" s="196"/>
      <c r="D15" s="196"/>
      <c r="E15" s="196"/>
    </row>
    <row r="16" spans="1:6">
      <c r="A16" s="511"/>
      <c r="B16" s="423" t="s">
        <v>941</v>
      </c>
      <c r="C16" s="197">
        <f>MAX(0,IF('CA.P.1.Q PCA Summary NetFDB'!$P$6="Without transition", 'CA.P.1.Q PCA Summary NetFDB'!N13,'CA.P.1.Q PCA Summary NetFDB'!P13))</f>
        <v>0</v>
      </c>
      <c r="D16" s="196"/>
      <c r="E16" s="196"/>
    </row>
    <row r="17" spans="1:5">
      <c r="A17" s="511"/>
      <c r="B17" s="423" t="s">
        <v>942</v>
      </c>
      <c r="C17" s="198"/>
      <c r="D17" s="199">
        <f>MAX(0,IF('CA.P.1.Q PCA Summary NetFDB'!$P$6="Without transition", 'CA.P.1.Q PCA Summary NetFDB'!N14,'CA.P.1.Q PCA Summary NetFDB'!P14))</f>
        <v>0</v>
      </c>
      <c r="E17" s="200"/>
    </row>
    <row r="18" spans="1:5">
      <c r="A18" s="511"/>
      <c r="B18" s="423" t="s">
        <v>943</v>
      </c>
      <c r="C18" s="198"/>
      <c r="D18" s="199">
        <f>MAX(0,IF('CA.P.1.Q PCA Summary NetFDB'!$P$6="Without transition", 'CA.P.1.Q PCA Summary NetFDB'!N15,'CA.P.1.Q PCA Summary NetFDB'!P15))</f>
        <v>0</v>
      </c>
      <c r="E18" s="200"/>
    </row>
    <row r="19" spans="1:5">
      <c r="A19" s="511"/>
      <c r="B19" s="423" t="s">
        <v>944</v>
      </c>
      <c r="C19" s="198"/>
      <c r="D19" s="199">
        <f>MAX(0,IF('CA.P.1.Q PCA Summary NetFDB'!$P$6="Without transition", 'CA.P.1.Q PCA Summary NetFDB'!N16,'CA.P.1.Q PCA Summary NetFDB'!P16))</f>
        <v>0</v>
      </c>
      <c r="E19" s="200"/>
    </row>
    <row r="20" spans="1:5">
      <c r="A20" s="511"/>
      <c r="B20" s="423" t="s">
        <v>945</v>
      </c>
      <c r="C20" s="198"/>
      <c r="D20" s="199">
        <f>MAX(0,IF('CA.P.1.Q PCA Summary NetFDB'!$P$6="Without transition", 'CA.P.1.Q PCA Summary NetFDB'!N17,'CA.P.1.Q PCA Summary NetFDB'!P17))</f>
        <v>0</v>
      </c>
      <c r="E20" s="200"/>
    </row>
    <row r="21" spans="1:5">
      <c r="A21" s="511"/>
      <c r="B21" s="423" t="s">
        <v>946</v>
      </c>
      <c r="C21" s="198"/>
      <c r="D21" s="199">
        <f>MAX(0,IF('CA.P.1.Q PCA Summary NetFDB'!$P$6="Without transition", 'CA.P.1.Q PCA Summary NetFDB'!N18,'CA.P.1.Q PCA Summary NetFDB'!P18))</f>
        <v>0</v>
      </c>
      <c r="E21" s="200"/>
    </row>
    <row r="22" spans="1:5">
      <c r="A22" s="511"/>
      <c r="B22" s="423" t="s">
        <v>947</v>
      </c>
      <c r="C22" s="197">
        <f>MAX(0,IF('CA.P.1.Q PCA Summary NetFDB'!$P$6="Without transition",'CA.P.1.Q PCA Summary NetFDB'!N21,'CA.P.1.Q PCA Summary NetFDB'!P21))</f>
        <v>0</v>
      </c>
      <c r="D22" s="196"/>
      <c r="E22" s="196"/>
    </row>
    <row r="23" spans="1:5">
      <c r="A23" s="511"/>
      <c r="B23" s="423" t="s">
        <v>948</v>
      </c>
      <c r="C23" s="198"/>
      <c r="D23" s="199">
        <f>MAX(0,IF('CA.P.1.Q PCA Summary NetFDB'!$P$6="Without transition", 'CA.P.1.Q PCA Summary NetFDB'!N22,'CA.P.1.Q PCA Summary NetFDB'!P22))</f>
        <v>0</v>
      </c>
      <c r="E23" s="200"/>
    </row>
    <row r="24" spans="1:5">
      <c r="A24" s="511"/>
      <c r="B24" s="423" t="s">
        <v>949</v>
      </c>
      <c r="C24" s="198"/>
      <c r="D24" s="199">
        <f>MAX(0,IF('CA.P.1.Q PCA Summary NetFDB'!$P$6="Without transition", 'CA.P.1.Q PCA Summary NetFDB'!N23,'CA.P.1.Q PCA Summary NetFDB'!P23))</f>
        <v>0</v>
      </c>
      <c r="E24" s="200"/>
    </row>
    <row r="25" spans="1:5">
      <c r="A25" s="511"/>
      <c r="B25" s="423" t="s">
        <v>950</v>
      </c>
      <c r="C25" s="198"/>
      <c r="D25" s="199">
        <f>MAX(0,IF('CA.P.1.Q PCA Summary NetFDB'!$P$6="Without transition", 'CA.P.1.Q PCA Summary NetFDB'!N24,'CA.P.1.Q PCA Summary NetFDB'!P24))</f>
        <v>0</v>
      </c>
      <c r="E25" s="200"/>
    </row>
    <row r="26" spans="1:5">
      <c r="A26" s="511"/>
      <c r="B26" s="423" t="s">
        <v>951</v>
      </c>
      <c r="C26" s="198"/>
      <c r="D26" s="199">
        <f>MAX(0,IF('CA.P.1.Q PCA Summary NetFDB'!$P$6="Without transition", 'CA.P.1.Q PCA Summary NetFDB'!N25,'CA.P.1.Q PCA Summary NetFDB'!P25))</f>
        <v>0</v>
      </c>
      <c r="E26" s="200"/>
    </row>
    <row r="27" spans="1:5">
      <c r="A27" s="511"/>
      <c r="B27" s="423" t="s">
        <v>952</v>
      </c>
      <c r="C27" s="198"/>
      <c r="D27" s="199">
        <f>MAX(0,IF('CA.P.1.Q PCA Summary NetFDB'!$P$6="Without transition", 'CA.P.1.Q PCA Summary NetFDB'!N26,'CA.P.1.Q PCA Summary NetFDB'!P26))</f>
        <v>0</v>
      </c>
      <c r="E27" s="200"/>
    </row>
    <row r="28" spans="1:5">
      <c r="A28" s="511"/>
      <c r="B28" s="423" t="s">
        <v>953</v>
      </c>
      <c r="C28" s="198"/>
      <c r="D28" s="199">
        <f>MAX(0,IF('CA.P.1.Q PCA Summary NetFDB'!$P$6="Without transition", 'CA.P.1.Q PCA Summary NetFDB'!N27,'CA.P.1.Q PCA Summary NetFDB'!P27))</f>
        <v>0</v>
      </c>
      <c r="E28" s="200"/>
    </row>
    <row r="29" spans="1:5">
      <c r="A29" s="511"/>
      <c r="B29" s="423" t="s">
        <v>954</v>
      </c>
      <c r="C29" s="197">
        <f>MAX(0,IF('CA.P.1.Q PCA Summary NetFDB'!$P$6="Without transition",'CA.P.1.Q PCA Summary NetFDB'!N30,'CA.P.1.Q PCA Summary NetFDB'!P30))</f>
        <v>0</v>
      </c>
      <c r="D29" s="196"/>
      <c r="E29" s="196"/>
    </row>
    <row r="30" spans="1:5">
      <c r="A30" s="511"/>
      <c r="B30" s="423" t="s">
        <v>955</v>
      </c>
      <c r="C30" s="197">
        <f>MAX(0,IF('CA.P.1.Q PCA Summary NetFDB'!$P$6="Without transition",'CA.P.1.Q PCA Summary NetFDB'!N31,'CA.P.1.Q PCA Summary NetFDB'!P31))</f>
        <v>0</v>
      </c>
      <c r="D30" s="196"/>
      <c r="E30" s="196"/>
    </row>
    <row r="31" spans="1:5">
      <c r="A31" s="511"/>
      <c r="B31" s="423" t="s">
        <v>956</v>
      </c>
      <c r="C31" s="198"/>
      <c r="D31" s="199">
        <f>MAX(0,IF('CA.P.1.Q PCA Summary NetFDB'!$P$6="Without transition", 'CA.P.1.Q PCA Summary NetFDB'!N32,'CA.P.1.Q PCA Summary NetFDB'!P32))</f>
        <v>0</v>
      </c>
      <c r="E31" s="200"/>
    </row>
    <row r="32" spans="1:5">
      <c r="A32" s="511"/>
      <c r="B32" s="423" t="s">
        <v>957</v>
      </c>
      <c r="C32" s="198"/>
      <c r="D32" s="199">
        <f>MAX(0,IF('CA.P.1.Q PCA Summary NetFDB'!$P$6="Without transition", 'CA.P.1.Q PCA Summary NetFDB'!N33,'CA.P.1.Q PCA Summary NetFDB'!P33))</f>
        <v>0</v>
      </c>
      <c r="E32" s="200"/>
    </row>
    <row r="33" spans="1:6">
      <c r="A33" s="511"/>
      <c r="B33" s="423" t="s">
        <v>958</v>
      </c>
      <c r="C33" s="198"/>
      <c r="D33" s="199">
        <f>MAX(0,IF('CA.P.1.Q PCA Summary NetFDB'!$P$6="Without transition", 'CA.P.1.Q PCA Summary NetFDB'!N34,'CA.P.1.Q PCA Summary NetFDB'!P34))</f>
        <v>0</v>
      </c>
      <c r="E33" s="200"/>
    </row>
    <row r="34" spans="1:6">
      <c r="A34" s="511"/>
      <c r="B34" s="423" t="s">
        <v>959</v>
      </c>
      <c r="C34" s="198"/>
      <c r="D34" s="199">
        <f>MAX(0,IF('CA.P.1.Q PCA Summary NetFDB'!$P$6="Without transition", 'CA.P.1.Q PCA Summary NetFDB'!N35,'CA.P.1.Q PCA Summary NetFDB'!P35))</f>
        <v>0</v>
      </c>
      <c r="E34" s="200"/>
    </row>
    <row r="35" spans="1:6">
      <c r="A35" s="511"/>
      <c r="B35" s="423" t="s">
        <v>960</v>
      </c>
      <c r="C35" s="197">
        <f>MAX(0,IF('CA.P.1.Q PCA Summary NetFDB'!$P$6="Without transition",'CA.P.1.Q PCA Summary NetFDB'!N37,'CA.P.1.Q PCA Summary NetFDB'!P37))</f>
        <v>0</v>
      </c>
      <c r="D35" s="196"/>
      <c r="E35" s="196"/>
    </row>
    <row r="36" spans="1:6">
      <c r="A36" s="511"/>
      <c r="B36" s="423" t="s">
        <v>961</v>
      </c>
      <c r="C36" s="201">
        <f>MAX(0,IF('CA.P.1.Q PCA Summary NetFDB'!$P$6="Without transition", 'CA.P.1.Q PCA Summary NetFDB'!N40,'CA.P.1.Q PCA Summary NetFDB'!P40))</f>
        <v>0</v>
      </c>
      <c r="D36" s="196"/>
      <c r="E36" s="196"/>
    </row>
    <row r="37" spans="1:6" ht="19.5" customHeight="1">
      <c r="A37" s="511"/>
      <c r="B37" s="512" t="s">
        <v>962</v>
      </c>
      <c r="C37" s="202">
        <f>IF('CA.P.1.Q PCA Summary NetFDB'!$P$6="Without transition", 'CA.P.1.Q PCA Summary NetFDB'!N47,'CA.P.1.Q PCA Summary NetFDB'!P47)</f>
        <v>0</v>
      </c>
    </row>
    <row r="38" spans="1:6" ht="17.25" customHeight="1">
      <c r="A38" s="511"/>
      <c r="B38" s="423" t="s">
        <v>963</v>
      </c>
      <c r="C38" s="202">
        <f>MAX(0,IF('CA.P.1.Q PCA Summary NetFDB'!$P$6="Without transition", 'CA.P.1.Q PCA Summary NetFDB'!N52,'CA.P.1.Q PCA Summary NetFDB'!P52))</f>
        <v>0</v>
      </c>
      <c r="D38" s="101"/>
      <c r="E38" s="101"/>
      <c r="F38" s="101"/>
    </row>
    <row r="39" spans="1:6" ht="19.5" customHeight="1">
      <c r="A39" s="511"/>
      <c r="B39" s="512" t="s">
        <v>964</v>
      </c>
      <c r="C39" s="202">
        <f>SUM(C37:C38)</f>
        <v>0</v>
      </c>
      <c r="D39" s="101"/>
      <c r="E39" s="101"/>
      <c r="F39" s="101"/>
    </row>
    <row r="40" spans="1:6">
      <c r="A40" s="511"/>
      <c r="B40" s="423" t="s">
        <v>965</v>
      </c>
      <c r="C40" s="202">
        <f>IF('CA.P.1.Q PCA Summary NetFDB'!$P$6="Without transition", 'CA.P.1.Q PCA Summary NetFDB'!N57,'CA.P.1.Q PCA Summary NetFDB'!P57)</f>
        <v>0</v>
      </c>
      <c r="D40" s="101"/>
      <c r="E40" s="101"/>
    </row>
    <row r="41" spans="1:6">
      <c r="A41" s="511"/>
      <c r="B41" s="423" t="s">
        <v>966</v>
      </c>
      <c r="C41" s="202">
        <f>IF('CA.P.1.Q PCA Summary NetFDB'!$P$6="Without transition", 'CA.P.1.Q PCA Summary NetFDB'!N59,'CA.P.1.Q PCA Summary NetFDB'!P59)</f>
        <v>0</v>
      </c>
      <c r="D41" s="101"/>
      <c r="E41" s="101"/>
    </row>
    <row r="42" spans="1:6">
      <c r="A42" s="511"/>
      <c r="B42" s="509" t="s">
        <v>967</v>
      </c>
      <c r="C42" s="202">
        <f>IF('CA.P.1.Q PCA Summary NetFDB'!$P$6="Without transition", 'CA.P.1.Q PCA Summary NetFDB'!N60,'CA.P.1.Q PCA Summary NetFDB'!P60)</f>
        <v>0</v>
      </c>
      <c r="D42" s="513"/>
      <c r="E42" s="101"/>
    </row>
    <row r="43" spans="1:6" ht="25.5">
      <c r="A43" s="511"/>
      <c r="B43" s="514" t="s">
        <v>968</v>
      </c>
      <c r="C43" s="203"/>
      <c r="D43" s="101"/>
      <c r="E43" s="101"/>
    </row>
    <row r="44" spans="1:6">
      <c r="A44" s="511"/>
      <c r="B44" s="509" t="s">
        <v>969</v>
      </c>
      <c r="C44" s="104">
        <f>C42+C43</f>
        <v>0</v>
      </c>
      <c r="D44" s="101"/>
      <c r="E44" s="101"/>
    </row>
    <row r="45" spans="1:6">
      <c r="A45" s="511"/>
      <c r="B45" s="194"/>
      <c r="C45" s="204"/>
      <c r="D45" s="101"/>
      <c r="E45" s="101"/>
    </row>
    <row r="46" spans="1:6">
      <c r="A46" s="511"/>
      <c r="B46" s="509" t="s">
        <v>970</v>
      </c>
      <c r="C46" s="104">
        <f>'CA.P.1.Q PCA Summary NetFDB'!N60/2</f>
        <v>0</v>
      </c>
      <c r="D46" s="101"/>
      <c r="E46" s="101"/>
    </row>
    <row r="47" spans="1:6" ht="25.5">
      <c r="A47" s="511"/>
      <c r="B47" s="514" t="s">
        <v>968</v>
      </c>
      <c r="C47" s="203"/>
      <c r="D47" s="101"/>
      <c r="E47" s="101"/>
    </row>
    <row r="48" spans="1:6">
      <c r="A48" s="511"/>
      <c r="B48" s="509" t="s">
        <v>971</v>
      </c>
      <c r="C48" s="104">
        <f>C46+C47</f>
        <v>0</v>
      </c>
      <c r="D48" s="101"/>
      <c r="E48" s="101"/>
    </row>
    <row r="49" spans="1:5">
      <c r="A49" s="511"/>
      <c r="B49" s="194"/>
      <c r="C49" s="101"/>
      <c r="D49" s="101"/>
      <c r="E49" s="101"/>
    </row>
    <row r="50" spans="1:5">
      <c r="A50" s="511"/>
      <c r="B50" s="423" t="s">
        <v>972</v>
      </c>
      <c r="C50" s="205" t="str">
        <f ca="1">IFERROR(C11/C48,"")</f>
        <v/>
      </c>
      <c r="D50" s="101"/>
      <c r="E50" s="101"/>
    </row>
    <row r="51" spans="1:5">
      <c r="B51" s="423" t="s">
        <v>973</v>
      </c>
      <c r="C51" s="205" t="str">
        <f ca="1">IFERROR(C11/C44,"")</f>
        <v/>
      </c>
    </row>
    <row r="52" spans="1:5">
      <c r="B52" s="423" t="s">
        <v>974</v>
      </c>
      <c r="C52" s="206" t="str">
        <f ca="1">IFERROR(C12/C48,"")</f>
        <v/>
      </c>
    </row>
    <row r="53" spans="1:5">
      <c r="B53" s="423" t="s">
        <v>975</v>
      </c>
      <c r="C53" s="206" t="str">
        <f ca="1">IFERROR(C12/C44,"")</f>
        <v/>
      </c>
    </row>
    <row r="54" spans="1:5">
      <c r="B54" s="194"/>
    </row>
    <row r="55" spans="1:5">
      <c r="B55" s="194"/>
    </row>
    <row r="56" spans="1:5">
      <c r="B56" s="194"/>
    </row>
    <row r="57" spans="1:5">
      <c r="B57" s="194"/>
    </row>
  </sheetData>
  <sheetProtection insertHyperlinks="0"/>
  <mergeCells count="1">
    <mergeCell ref="C8:F8"/>
  </mergeCells>
  <dataValidations count="1">
    <dataValidation type="decimal" allowBlank="1" showInputMessage="1" showErrorMessage="1" errorTitle="Error" error="Please enter a number of +/- 11 digits" sqref="C47 C43 E31:E34 E23:E28 E17:E21" xr:uid="{165BB6E7-5B61-4823-862C-DBD8ACD285BC}">
      <formula1>-99999999999</formula1>
      <formula2>99999999999</formula2>
    </dataValidation>
  </dataValidations>
  <pageMargins left="0.7" right="0.7" top="0.75" bottom="0.75" header="0.3" footer="0.3"/>
  <pageSetup paperSize="9" scale="62"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E0075-8AEA-4FBF-9223-CE1F4E58E1F3}">
  <sheetPr codeName="Sheet34">
    <pageSetUpPr fitToPage="1"/>
  </sheetPr>
  <dimension ref="A1:K58"/>
  <sheetViews>
    <sheetView showGridLines="0" topLeftCell="B1" zoomScale="80" zoomScaleNormal="80" workbookViewId="0"/>
  </sheetViews>
  <sheetFormatPr defaultColWidth="9.42578125" defaultRowHeight="12.75"/>
  <cols>
    <col min="1" max="1" width="4.42578125" style="101" hidden="1" customWidth="1"/>
    <col min="2" max="2" width="75.7109375" style="194" customWidth="1"/>
    <col min="3" max="4" width="20.42578125" style="30" customWidth="1"/>
    <col min="5" max="5" width="1.42578125" style="30" customWidth="1"/>
    <col min="6" max="7" width="20.42578125" style="30" customWidth="1"/>
    <col min="8" max="8" width="1.42578125" style="30" customWidth="1"/>
    <col min="9" max="11" width="28.42578125" style="30" customWidth="1"/>
    <col min="12" max="16384" width="9.42578125" style="30"/>
  </cols>
  <sheetData>
    <row r="1" spans="1:11" ht="13.15" customHeight="1">
      <c r="B1" s="28" t="s">
        <v>976</v>
      </c>
      <c r="C1" s="28"/>
      <c r="D1" s="28"/>
      <c r="E1" s="28"/>
      <c r="F1" s="28"/>
      <c r="G1" s="28"/>
      <c r="H1" s="28"/>
      <c r="I1" s="28"/>
      <c r="J1" s="28"/>
      <c r="K1" s="28"/>
    </row>
    <row r="2" spans="1:11" s="31" customFormat="1" ht="16.899999999999999" customHeight="1">
      <c r="B2" s="235" t="s">
        <v>108</v>
      </c>
      <c r="C2" s="236" t="str">
        <f>'Cover Page'!F15</f>
        <v>&lt;&lt;Enter by Insurer&gt;&gt;</v>
      </c>
      <c r="D2" s="33"/>
      <c r="E2" s="33"/>
      <c r="F2" s="33"/>
      <c r="G2" s="515"/>
      <c r="H2" s="515"/>
      <c r="I2" s="515"/>
      <c r="J2" s="515"/>
      <c r="K2" s="515"/>
    </row>
    <row r="3" spans="1:11" s="31" customFormat="1" ht="16.899999999999999" customHeight="1">
      <c r="B3" s="235" t="s">
        <v>109</v>
      </c>
      <c r="C3" s="237" t="str">
        <f>TEXT(IF('Cover Page'!P13="","",'Cover Page'!P13), "dd mmm yyyy")</f>
        <v/>
      </c>
      <c r="D3" s="33"/>
      <c r="E3" s="33"/>
      <c r="F3" s="33"/>
      <c r="G3" s="515"/>
      <c r="H3" s="515"/>
      <c r="I3" s="515"/>
      <c r="J3" s="515"/>
      <c r="K3" s="515"/>
    </row>
    <row r="4" spans="1:11" s="31" customFormat="1" ht="16.899999999999999" customHeight="1">
      <c r="B4" s="235" t="s">
        <v>110</v>
      </c>
      <c r="C4" s="238"/>
      <c r="D4" s="33"/>
      <c r="E4" s="33"/>
      <c r="F4" s="33"/>
      <c r="G4" s="515"/>
      <c r="H4" s="515"/>
      <c r="I4" s="515"/>
      <c r="J4" s="515"/>
      <c r="K4" s="515"/>
    </row>
    <row r="6" spans="1:11">
      <c r="B6" s="194" t="s">
        <v>111</v>
      </c>
    </row>
    <row r="7" spans="1:11">
      <c r="B7" s="507" t="s">
        <v>115</v>
      </c>
      <c r="C7" s="508" t="s">
        <v>116</v>
      </c>
      <c r="D7" s="508" t="s">
        <v>117</v>
      </c>
      <c r="F7" s="508" t="s">
        <v>118</v>
      </c>
      <c r="G7" s="508" t="s">
        <v>119</v>
      </c>
      <c r="I7" s="508" t="s">
        <v>120</v>
      </c>
      <c r="J7" s="508" t="s">
        <v>121</v>
      </c>
      <c r="K7" s="508" t="s">
        <v>122</v>
      </c>
    </row>
    <row r="8" spans="1:11">
      <c r="C8" s="748" t="s">
        <v>977</v>
      </c>
      <c r="D8" s="750"/>
      <c r="F8" s="748" t="s">
        <v>929</v>
      </c>
      <c r="G8" s="750"/>
    </row>
    <row r="9" spans="1:11" ht="38.25">
      <c r="C9" s="419" t="s">
        <v>930</v>
      </c>
      <c r="D9" s="35"/>
      <c r="E9" s="35"/>
      <c r="F9" s="368" t="s">
        <v>930</v>
      </c>
      <c r="I9" s="368" t="s">
        <v>978</v>
      </c>
      <c r="J9" s="368" t="s">
        <v>979</v>
      </c>
      <c r="K9" s="368" t="s">
        <v>297</v>
      </c>
    </row>
    <row r="10" spans="1:11">
      <c r="B10" s="509" t="s">
        <v>934</v>
      </c>
      <c r="C10" s="195"/>
      <c r="D10" s="35"/>
      <c r="E10" s="35"/>
      <c r="F10" s="195"/>
      <c r="I10" s="195"/>
      <c r="J10" s="195"/>
      <c r="K10" s="195"/>
    </row>
    <row r="11" spans="1:11">
      <c r="B11" s="423" t="s">
        <v>980</v>
      </c>
      <c r="C11" s="399"/>
      <c r="D11" s="35"/>
      <c r="E11" s="35"/>
      <c r="F11" s="110">
        <f ca="1">'CA.1.Q CA Summary'!C11</f>
        <v>0</v>
      </c>
      <c r="I11" s="207">
        <f ca="1">F11-C11</f>
        <v>0</v>
      </c>
      <c r="J11" s="516"/>
      <c r="K11" s="301" t="str">
        <f ca="1">IF(ISBLANK(J11),IF(ABS(I11)&lt;=$C$58,"","Commentary Required"),"")</f>
        <v/>
      </c>
    </row>
    <row r="12" spans="1:11">
      <c r="B12" s="423" t="s">
        <v>936</v>
      </c>
      <c r="C12" s="399"/>
      <c r="D12" s="35"/>
      <c r="E12" s="35"/>
      <c r="F12" s="110">
        <f ca="1">'CA.1.Q CA Summary'!C12</f>
        <v>0</v>
      </c>
      <c r="I12" s="207">
        <f ca="1">F12-C12</f>
        <v>0</v>
      </c>
      <c r="J12" s="516"/>
      <c r="K12" s="301" t="str">
        <f ca="1">IF(ISBLANK(J12),IF(ABS(I12)&lt;=$C$58,"","Commentary Required"),"")</f>
        <v/>
      </c>
    </row>
    <row r="13" spans="1:11">
      <c r="B13" s="510"/>
      <c r="C13" s="35"/>
      <c r="D13" s="35"/>
      <c r="E13" s="35"/>
      <c r="F13" s="35"/>
      <c r="G13" s="35"/>
    </row>
    <row r="14" spans="1:11" ht="38.25">
      <c r="A14" s="511"/>
      <c r="C14" s="368" t="s">
        <v>937</v>
      </c>
      <c r="D14" s="368" t="s">
        <v>938</v>
      </c>
      <c r="E14" s="35"/>
      <c r="F14" s="368" t="s">
        <v>937</v>
      </c>
      <c r="G14" s="368" t="s">
        <v>938</v>
      </c>
      <c r="I14" s="368" t="s">
        <v>978</v>
      </c>
      <c r="J14" s="368" t="s">
        <v>979</v>
      </c>
      <c r="K14" s="368" t="s">
        <v>297</v>
      </c>
    </row>
    <row r="15" spans="1:11">
      <c r="A15" s="511"/>
      <c r="B15" s="509" t="s">
        <v>940</v>
      </c>
      <c r="C15" s="195"/>
      <c r="D15" s="195"/>
      <c r="E15" s="35"/>
      <c r="F15" s="195"/>
      <c r="G15" s="195"/>
      <c r="I15" s="195"/>
      <c r="J15" s="195"/>
      <c r="K15" s="195"/>
    </row>
    <row r="16" spans="1:11">
      <c r="A16" s="511"/>
      <c r="B16" s="423" t="s">
        <v>941</v>
      </c>
      <c r="C16" s="203"/>
      <c r="D16" s="195"/>
      <c r="F16" s="104">
        <f>'CA.1.Q CA Summary'!C16</f>
        <v>0</v>
      </c>
      <c r="G16" s="111"/>
      <c r="I16" s="208">
        <f>ABS(F16-C16)</f>
        <v>0</v>
      </c>
      <c r="J16" s="516"/>
      <c r="K16" s="301" t="str">
        <f t="shared" ref="K16:K42" si="0">IF(ISBLANK(J16),IF(ABS(I16)&lt;=$C$58,"","Commentary Required"),"")</f>
        <v/>
      </c>
    </row>
    <row r="17" spans="1:11">
      <c r="A17" s="511"/>
      <c r="B17" s="423" t="s">
        <v>942</v>
      </c>
      <c r="C17" s="209"/>
      <c r="D17" s="108"/>
      <c r="F17" s="210"/>
      <c r="G17" s="104">
        <f>'CA.1.Q CA Summary'!D17</f>
        <v>0</v>
      </c>
      <c r="I17" s="208">
        <f>ABS(G17-D17)</f>
        <v>0</v>
      </c>
      <c r="J17" s="516"/>
      <c r="K17" s="301" t="str">
        <f t="shared" si="0"/>
        <v/>
      </c>
    </row>
    <row r="18" spans="1:11">
      <c r="A18" s="511"/>
      <c r="B18" s="423" t="s">
        <v>943</v>
      </c>
      <c r="C18" s="209"/>
      <c r="D18" s="108"/>
      <c r="F18" s="210"/>
      <c r="G18" s="104">
        <f>'CA.1.Q CA Summary'!D18</f>
        <v>0</v>
      </c>
      <c r="I18" s="208">
        <f>ABS(G18-D18)</f>
        <v>0</v>
      </c>
      <c r="J18" s="516"/>
      <c r="K18" s="301" t="str">
        <f t="shared" si="0"/>
        <v/>
      </c>
    </row>
    <row r="19" spans="1:11">
      <c r="A19" s="511"/>
      <c r="B19" s="423" t="s">
        <v>944</v>
      </c>
      <c r="C19" s="209"/>
      <c r="D19" s="108"/>
      <c r="F19" s="210"/>
      <c r="G19" s="104">
        <f>'CA.1.Q CA Summary'!D19</f>
        <v>0</v>
      </c>
      <c r="I19" s="208">
        <f>ABS(G19-D19)</f>
        <v>0</v>
      </c>
      <c r="J19" s="516"/>
      <c r="K19" s="301" t="str">
        <f t="shared" si="0"/>
        <v/>
      </c>
    </row>
    <row r="20" spans="1:11">
      <c r="A20" s="511"/>
      <c r="B20" s="423" t="s">
        <v>945</v>
      </c>
      <c r="C20" s="209"/>
      <c r="D20" s="108"/>
      <c r="F20" s="210"/>
      <c r="G20" s="104">
        <f>'CA.1.Q CA Summary'!D20</f>
        <v>0</v>
      </c>
      <c r="I20" s="208">
        <f>ABS(G20-D20)</f>
        <v>0</v>
      </c>
      <c r="J20" s="516"/>
      <c r="K20" s="301" t="str">
        <f t="shared" si="0"/>
        <v/>
      </c>
    </row>
    <row r="21" spans="1:11">
      <c r="A21" s="511"/>
      <c r="B21" s="423" t="s">
        <v>946</v>
      </c>
      <c r="C21" s="209"/>
      <c r="D21" s="108"/>
      <c r="F21" s="210"/>
      <c r="G21" s="104">
        <f>'CA.1.Q CA Summary'!D21</f>
        <v>0</v>
      </c>
      <c r="I21" s="208">
        <f>ABS(G21-D21)</f>
        <v>0</v>
      </c>
      <c r="J21" s="516"/>
      <c r="K21" s="301" t="str">
        <f t="shared" si="0"/>
        <v/>
      </c>
    </row>
    <row r="22" spans="1:11">
      <c r="A22" s="511"/>
      <c r="B22" s="423" t="s">
        <v>947</v>
      </c>
      <c r="C22" s="203"/>
      <c r="D22" s="210"/>
      <c r="F22" s="104">
        <f>'CA.1.Q CA Summary'!C22</f>
        <v>0</v>
      </c>
      <c r="G22" s="210"/>
      <c r="I22" s="208">
        <f>ABS(F22-C22)</f>
        <v>0</v>
      </c>
      <c r="J22" s="516"/>
      <c r="K22" s="301" t="str">
        <f t="shared" si="0"/>
        <v/>
      </c>
    </row>
    <row r="23" spans="1:11">
      <c r="A23" s="511"/>
      <c r="B23" s="423" t="s">
        <v>948</v>
      </c>
      <c r="C23" s="209"/>
      <c r="D23" s="108"/>
      <c r="F23" s="210"/>
      <c r="G23" s="104">
        <f>'CA.1.Q CA Summary'!D23</f>
        <v>0</v>
      </c>
      <c r="I23" s="208">
        <f t="shared" ref="I23:I28" si="1">ABS(G23-D23)</f>
        <v>0</v>
      </c>
      <c r="J23" s="516"/>
      <c r="K23" s="301" t="str">
        <f t="shared" si="0"/>
        <v/>
      </c>
    </row>
    <row r="24" spans="1:11">
      <c r="A24" s="511"/>
      <c r="B24" s="423" t="s">
        <v>949</v>
      </c>
      <c r="C24" s="209"/>
      <c r="D24" s="108"/>
      <c r="F24" s="210"/>
      <c r="G24" s="104">
        <f>'CA.1.Q CA Summary'!D24</f>
        <v>0</v>
      </c>
      <c r="I24" s="208">
        <f t="shared" si="1"/>
        <v>0</v>
      </c>
      <c r="J24" s="516"/>
      <c r="K24" s="301" t="str">
        <f t="shared" si="0"/>
        <v/>
      </c>
    </row>
    <row r="25" spans="1:11">
      <c r="A25" s="511"/>
      <c r="B25" s="423" t="s">
        <v>950</v>
      </c>
      <c r="C25" s="209"/>
      <c r="D25" s="108"/>
      <c r="F25" s="210"/>
      <c r="G25" s="104">
        <f>'CA.1.Q CA Summary'!D25</f>
        <v>0</v>
      </c>
      <c r="I25" s="208">
        <f t="shared" si="1"/>
        <v>0</v>
      </c>
      <c r="J25" s="516"/>
      <c r="K25" s="301" t="str">
        <f t="shared" si="0"/>
        <v/>
      </c>
    </row>
    <row r="26" spans="1:11">
      <c r="A26" s="511"/>
      <c r="B26" s="423" t="s">
        <v>951</v>
      </c>
      <c r="C26" s="209"/>
      <c r="D26" s="108"/>
      <c r="F26" s="210"/>
      <c r="G26" s="104">
        <f>'CA.1.Q CA Summary'!D26</f>
        <v>0</v>
      </c>
      <c r="I26" s="208">
        <f t="shared" si="1"/>
        <v>0</v>
      </c>
      <c r="J26" s="516"/>
      <c r="K26" s="301" t="str">
        <f t="shared" si="0"/>
        <v/>
      </c>
    </row>
    <row r="27" spans="1:11">
      <c r="A27" s="511"/>
      <c r="B27" s="423" t="s">
        <v>952</v>
      </c>
      <c r="C27" s="209"/>
      <c r="D27" s="108"/>
      <c r="F27" s="210"/>
      <c r="G27" s="104">
        <f>'CA.1.Q CA Summary'!D27</f>
        <v>0</v>
      </c>
      <c r="I27" s="208">
        <f t="shared" si="1"/>
        <v>0</v>
      </c>
      <c r="J27" s="516"/>
      <c r="K27" s="301" t="str">
        <f t="shared" si="0"/>
        <v/>
      </c>
    </row>
    <row r="28" spans="1:11">
      <c r="A28" s="511"/>
      <c r="B28" s="423" t="s">
        <v>953</v>
      </c>
      <c r="C28" s="209"/>
      <c r="D28" s="108"/>
      <c r="F28" s="210"/>
      <c r="G28" s="104">
        <f>'CA.1.Q CA Summary'!D28</f>
        <v>0</v>
      </c>
      <c r="I28" s="208">
        <f t="shared" si="1"/>
        <v>0</v>
      </c>
      <c r="J28" s="516"/>
      <c r="K28" s="301" t="str">
        <f t="shared" si="0"/>
        <v/>
      </c>
    </row>
    <row r="29" spans="1:11">
      <c r="A29" s="511"/>
      <c r="B29" s="423" t="s">
        <v>954</v>
      </c>
      <c r="C29" s="203"/>
      <c r="D29" s="211"/>
      <c r="E29" s="212"/>
      <c r="F29" s="199">
        <f>'CA.1.Q CA Summary'!C29</f>
        <v>0</v>
      </c>
      <c r="G29" s="211"/>
      <c r="H29" s="212"/>
      <c r="I29" s="208">
        <f>ABS(F29-C29)</f>
        <v>0</v>
      </c>
      <c r="J29" s="516"/>
      <c r="K29" s="301" t="str">
        <f t="shared" si="0"/>
        <v/>
      </c>
    </row>
    <row r="30" spans="1:11">
      <c r="A30" s="511"/>
      <c r="B30" s="423" t="s">
        <v>955</v>
      </c>
      <c r="C30" s="203"/>
      <c r="D30" s="211"/>
      <c r="E30" s="212"/>
      <c r="F30" s="199">
        <f>'CA.1.Q CA Summary'!C30</f>
        <v>0</v>
      </c>
      <c r="G30" s="211"/>
      <c r="H30" s="212"/>
      <c r="I30" s="208">
        <f>ABS(F30-C30)</f>
        <v>0</v>
      </c>
      <c r="J30" s="516"/>
      <c r="K30" s="301" t="str">
        <f t="shared" si="0"/>
        <v/>
      </c>
    </row>
    <row r="31" spans="1:11">
      <c r="A31" s="511"/>
      <c r="B31" s="423" t="s">
        <v>956</v>
      </c>
      <c r="C31" s="213"/>
      <c r="D31" s="108"/>
      <c r="E31" s="212"/>
      <c r="F31" s="211"/>
      <c r="G31" s="199">
        <f>'CA.1.Q CA Summary'!D31</f>
        <v>0</v>
      </c>
      <c r="H31" s="212"/>
      <c r="I31" s="208">
        <f>ABS(G31-D31)</f>
        <v>0</v>
      </c>
      <c r="J31" s="516"/>
      <c r="K31" s="301" t="str">
        <f t="shared" si="0"/>
        <v/>
      </c>
    </row>
    <row r="32" spans="1:11">
      <c r="A32" s="511"/>
      <c r="B32" s="423" t="s">
        <v>957</v>
      </c>
      <c r="C32" s="213"/>
      <c r="D32" s="108"/>
      <c r="E32" s="212"/>
      <c r="F32" s="211"/>
      <c r="G32" s="199">
        <f>'CA.1.Q CA Summary'!D32</f>
        <v>0</v>
      </c>
      <c r="H32" s="212"/>
      <c r="I32" s="208">
        <f>ABS(G32-D32)</f>
        <v>0</v>
      </c>
      <c r="J32" s="516"/>
      <c r="K32" s="301" t="str">
        <f t="shared" si="0"/>
        <v/>
      </c>
    </row>
    <row r="33" spans="1:11">
      <c r="A33" s="511"/>
      <c r="B33" s="423" t="s">
        <v>958</v>
      </c>
      <c r="C33" s="213"/>
      <c r="D33" s="108"/>
      <c r="E33" s="212"/>
      <c r="F33" s="211"/>
      <c r="G33" s="199">
        <f>'CA.1.Q CA Summary'!D33</f>
        <v>0</v>
      </c>
      <c r="H33" s="212"/>
      <c r="I33" s="208">
        <f>ABS(G33-D33)</f>
        <v>0</v>
      </c>
      <c r="J33" s="516"/>
      <c r="K33" s="301" t="str">
        <f t="shared" si="0"/>
        <v/>
      </c>
    </row>
    <row r="34" spans="1:11">
      <c r="A34" s="511"/>
      <c r="B34" s="423" t="s">
        <v>959</v>
      </c>
      <c r="C34" s="213"/>
      <c r="D34" s="108"/>
      <c r="E34" s="212"/>
      <c r="F34" s="211"/>
      <c r="G34" s="199">
        <f>'CA.1.Q CA Summary'!D34</f>
        <v>0</v>
      </c>
      <c r="H34" s="212"/>
      <c r="I34" s="208">
        <f>ABS(G34-D34)</f>
        <v>0</v>
      </c>
      <c r="J34" s="516"/>
      <c r="K34" s="301" t="str">
        <f t="shared" si="0"/>
        <v/>
      </c>
    </row>
    <row r="35" spans="1:11">
      <c r="A35" s="511"/>
      <c r="B35" s="423" t="s">
        <v>960</v>
      </c>
      <c r="C35" s="203"/>
      <c r="D35" s="211"/>
      <c r="E35" s="212"/>
      <c r="F35" s="199">
        <f>'CA.1.Q CA Summary'!C35</f>
        <v>0</v>
      </c>
      <c r="G35" s="211"/>
      <c r="H35" s="212"/>
      <c r="I35" s="208">
        <f t="shared" ref="I35:I42" si="2">ABS(F35-C35)</f>
        <v>0</v>
      </c>
      <c r="J35" s="516"/>
      <c r="K35" s="301" t="str">
        <f t="shared" si="0"/>
        <v/>
      </c>
    </row>
    <row r="36" spans="1:11">
      <c r="A36" s="511"/>
      <c r="B36" s="423" t="s">
        <v>961</v>
      </c>
      <c r="C36" s="108"/>
      <c r="D36" s="211"/>
      <c r="F36" s="110">
        <f>'CA.1.Q CA Summary'!C36</f>
        <v>0</v>
      </c>
      <c r="G36" s="211"/>
      <c r="I36" s="208">
        <f t="shared" si="2"/>
        <v>0</v>
      </c>
      <c r="J36" s="516"/>
      <c r="K36" s="301" t="str">
        <f t="shared" si="0"/>
        <v/>
      </c>
    </row>
    <row r="37" spans="1:11" ht="19.5" customHeight="1">
      <c r="A37" s="511"/>
      <c r="B37" s="512" t="s">
        <v>962</v>
      </c>
      <c r="C37" s="203"/>
      <c r="F37" s="104">
        <f>'CA.1.Q CA Summary'!C37</f>
        <v>0</v>
      </c>
      <c r="I37" s="208">
        <f t="shared" si="2"/>
        <v>0</v>
      </c>
      <c r="J37" s="516"/>
      <c r="K37" s="301" t="str">
        <f t="shared" si="0"/>
        <v/>
      </c>
    </row>
    <row r="38" spans="1:11" ht="19.5" customHeight="1">
      <c r="A38" s="511"/>
      <c r="B38" s="423" t="s">
        <v>963</v>
      </c>
      <c r="C38" s="203"/>
      <c r="D38" s="101"/>
      <c r="F38" s="104">
        <f>'CA.1.Q CA Summary'!C38</f>
        <v>0</v>
      </c>
      <c r="G38" s="101"/>
      <c r="I38" s="208">
        <f t="shared" si="2"/>
        <v>0</v>
      </c>
      <c r="J38" s="516"/>
      <c r="K38" s="301" t="str">
        <f t="shared" si="0"/>
        <v/>
      </c>
    </row>
    <row r="39" spans="1:11" ht="19.5" customHeight="1">
      <c r="A39" s="511"/>
      <c r="B39" s="512" t="s">
        <v>964</v>
      </c>
      <c r="C39" s="214">
        <f>SUM(C37:C38)</f>
        <v>0</v>
      </c>
      <c r="D39" s="101"/>
      <c r="F39" s="104">
        <f>'CA.1.Q CA Summary'!C39</f>
        <v>0</v>
      </c>
      <c r="G39" s="101"/>
      <c r="I39" s="208">
        <f t="shared" si="2"/>
        <v>0</v>
      </c>
      <c r="J39" s="516"/>
      <c r="K39" s="301" t="str">
        <f t="shared" si="0"/>
        <v/>
      </c>
    </row>
    <row r="40" spans="1:11">
      <c r="A40" s="511"/>
      <c r="B40" s="423" t="s">
        <v>965</v>
      </c>
      <c r="C40" s="203"/>
      <c r="D40" s="101"/>
      <c r="F40" s="104">
        <f>'CA.1.Q CA Summary'!C40</f>
        <v>0</v>
      </c>
      <c r="G40" s="101"/>
      <c r="I40" s="208">
        <f t="shared" si="2"/>
        <v>0</v>
      </c>
      <c r="J40" s="516"/>
      <c r="K40" s="301" t="str">
        <f t="shared" si="0"/>
        <v/>
      </c>
    </row>
    <row r="41" spans="1:11">
      <c r="A41" s="511"/>
      <c r="B41" s="423" t="s">
        <v>966</v>
      </c>
      <c r="C41" s="203"/>
      <c r="F41" s="104">
        <f>'CA.1.Q CA Summary'!C41</f>
        <v>0</v>
      </c>
      <c r="G41" s="101"/>
      <c r="I41" s="208">
        <f t="shared" si="2"/>
        <v>0</v>
      </c>
      <c r="J41" s="516"/>
      <c r="K41" s="301" t="str">
        <f t="shared" si="0"/>
        <v/>
      </c>
    </row>
    <row r="42" spans="1:11">
      <c r="A42" s="511"/>
      <c r="B42" s="509" t="s">
        <v>967</v>
      </c>
      <c r="C42" s="214">
        <f>SUM(C39:C41)</f>
        <v>0</v>
      </c>
      <c r="F42" s="104">
        <f>'CA.1.Q CA Summary'!C42</f>
        <v>0</v>
      </c>
      <c r="G42" s="101"/>
      <c r="I42" s="208">
        <f t="shared" si="2"/>
        <v>0</v>
      </c>
      <c r="J42" s="516"/>
      <c r="K42" s="301" t="str">
        <f t="shared" si="0"/>
        <v/>
      </c>
    </row>
    <row r="43" spans="1:11">
      <c r="A43" s="511"/>
      <c r="B43" s="423" t="s">
        <v>968</v>
      </c>
      <c r="C43" s="203"/>
      <c r="F43" s="104">
        <f>'CA.1.Q CA Summary'!C43</f>
        <v>0</v>
      </c>
      <c r="G43" s="101"/>
      <c r="I43" s="215"/>
      <c r="J43" s="216"/>
      <c r="K43" s="215"/>
    </row>
    <row r="44" spans="1:11">
      <c r="A44" s="511"/>
      <c r="B44" s="509" t="s">
        <v>969</v>
      </c>
      <c r="C44" s="202">
        <f>C42+C43</f>
        <v>0</v>
      </c>
      <c r="F44" s="104">
        <f>'CA.1.Q CA Summary'!C44</f>
        <v>0</v>
      </c>
      <c r="G44" s="101"/>
      <c r="I44" s="215"/>
      <c r="J44" s="216"/>
      <c r="K44" s="215"/>
    </row>
    <row r="45" spans="1:11">
      <c r="A45" s="511"/>
      <c r="B45" s="517"/>
      <c r="C45" s="215"/>
      <c r="F45" s="217"/>
      <c r="G45" s="101"/>
      <c r="I45" s="215"/>
      <c r="J45" s="216"/>
      <c r="K45" s="215"/>
    </row>
    <row r="46" spans="1:11">
      <c r="A46" s="511"/>
      <c r="C46" s="101"/>
      <c r="F46" s="101"/>
      <c r="G46" s="101"/>
      <c r="I46" s="101"/>
      <c r="J46" s="101"/>
      <c r="K46" s="101"/>
    </row>
    <row r="47" spans="1:11">
      <c r="A47" s="511"/>
      <c r="B47" s="509" t="s">
        <v>970</v>
      </c>
      <c r="C47" s="203"/>
      <c r="F47" s="104">
        <f>'CA.1.Q CA Summary'!C46</f>
        <v>0</v>
      </c>
      <c r="G47" s="101"/>
    </row>
    <row r="48" spans="1:11">
      <c r="A48" s="511"/>
      <c r="B48" s="423" t="s">
        <v>968</v>
      </c>
      <c r="C48" s="203"/>
      <c r="F48" s="104">
        <f>'CA.1.Q CA Summary'!C47</f>
        <v>0</v>
      </c>
      <c r="G48" s="101"/>
    </row>
    <row r="49" spans="1:7">
      <c r="A49" s="511"/>
      <c r="B49" s="509" t="s">
        <v>971</v>
      </c>
      <c r="C49" s="104">
        <f>C47+C48</f>
        <v>0</v>
      </c>
      <c r="F49" s="104">
        <f>'CA.1.Q CA Summary'!C48</f>
        <v>0</v>
      </c>
      <c r="G49" s="101"/>
    </row>
    <row r="50" spans="1:7" ht="13.5" thickBot="1"/>
    <row r="51" spans="1:7" s="34" customFormat="1" ht="15.75" thickBot="1">
      <c r="B51" s="309" t="s">
        <v>309</v>
      </c>
      <c r="C51" s="218">
        <f ca="1">COUNTIF(K:K,"Commentary required")</f>
        <v>0</v>
      </c>
      <c r="D51" s="41"/>
      <c r="E51" s="41"/>
      <c r="F51" s="41"/>
    </row>
    <row r="52" spans="1:7" s="34" customFormat="1" ht="15.75" thickBot="1">
      <c r="B52" s="309" t="s">
        <v>297</v>
      </c>
      <c r="C52" s="68" t="str">
        <f ca="1">IF(C51&gt;=1,"Explanation Required","OK")</f>
        <v>OK</v>
      </c>
      <c r="D52" s="41"/>
      <c r="E52" s="41"/>
      <c r="F52" s="41"/>
    </row>
    <row r="53" spans="1:7" s="34" customFormat="1" ht="15.75" customHeight="1" thickBot="1">
      <c r="A53" s="290"/>
      <c r="B53" s="518" t="s">
        <v>83</v>
      </c>
      <c r="C53" s="294"/>
      <c r="D53" s="41"/>
      <c r="E53" s="41"/>
    </row>
    <row r="55" spans="1:7" ht="13.5" thickBot="1">
      <c r="B55" s="290" t="s">
        <v>310</v>
      </c>
      <c r="C55" s="41"/>
    </row>
    <row r="56" spans="1:7" ht="13.5" thickBot="1">
      <c r="B56" s="32" t="s">
        <v>84</v>
      </c>
      <c r="C56" s="310"/>
    </row>
    <row r="57" spans="1:7" ht="13.5" thickBot="1">
      <c r="B57" s="32" t="s">
        <v>311</v>
      </c>
      <c r="C57" s="519"/>
    </row>
    <row r="58" spans="1:7" ht="13.5" thickBot="1">
      <c r="B58" s="32" t="s">
        <v>312</v>
      </c>
      <c r="C58" s="312"/>
    </row>
  </sheetData>
  <sheetProtection insertHyperlinks="0"/>
  <mergeCells count="2">
    <mergeCell ref="C8:D8"/>
    <mergeCell ref="F8:G8"/>
  </mergeCells>
  <conditionalFormatting sqref="C52">
    <cfRule type="cellIs" dxfId="12" priority="5" operator="equal">
      <formula>"OK"</formula>
    </cfRule>
    <cfRule type="cellIs" dxfId="11" priority="6" operator="equal">
      <formula>"Commentary Required"</formula>
    </cfRule>
  </conditionalFormatting>
  <conditionalFormatting sqref="J11:J12">
    <cfRule type="cellIs" dxfId="10" priority="8" operator="equal">
      <formula>"Commentary Required"</formula>
    </cfRule>
  </conditionalFormatting>
  <conditionalFormatting sqref="J16:J45">
    <cfRule type="cellIs" dxfId="9" priority="7" operator="equal">
      <formula>"Commentary Required"</formula>
    </cfRule>
  </conditionalFormatting>
  <conditionalFormatting sqref="K11:K12">
    <cfRule type="cellIs" dxfId="8" priority="3" operator="equal">
      <formula>"OK"</formula>
    </cfRule>
    <cfRule type="cellIs" dxfId="7" priority="4" operator="equal">
      <formula>"Commentary Required"</formula>
    </cfRule>
  </conditionalFormatting>
  <conditionalFormatting sqref="K16:K42">
    <cfRule type="cellIs" dxfId="6" priority="1" operator="equal">
      <formula>"OK"</formula>
    </cfRule>
    <cfRule type="cellIs" dxfId="5" priority="2" operator="equal">
      <formula>"Commentary Required"</formula>
    </cfRule>
  </conditionalFormatting>
  <dataValidations count="1">
    <dataValidation type="decimal" allowBlank="1" showInputMessage="1" showErrorMessage="1" errorTitle="Error" error="Please enter a number of +/- 11 digits" sqref="C57:C58 C47:C48 C43 C40:C41 C35:C38 D31:D34 C29:C30 D23:D28 C22 D17:D21 C16 C11:C12" xr:uid="{DED1D24E-7201-49F7-BDB3-E0AC3ED649B7}">
      <formula1>-99999999999</formula1>
      <formula2>99999999999</formula2>
    </dataValidation>
  </dataValidations>
  <pageMargins left="0.7" right="0.7" top="0.75" bottom="0.75" header="0.3" footer="0.3"/>
  <pageSetup paperSize="9" scale="53"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B1F05-676E-4C71-A09B-C0DC41A68618}">
  <sheetPr codeName="Sheet35">
    <pageSetUpPr fitToPage="1"/>
  </sheetPr>
  <dimension ref="A1:E86"/>
  <sheetViews>
    <sheetView showGridLines="0" zoomScale="80" zoomScaleNormal="80" workbookViewId="0">
      <selection sqref="A1:B1"/>
    </sheetView>
  </sheetViews>
  <sheetFormatPr defaultColWidth="9.42578125" defaultRowHeight="12.75"/>
  <cols>
    <col min="1" max="1" width="4.42578125" style="101" customWidth="1"/>
    <col min="2" max="2" width="75.7109375" style="30" customWidth="1"/>
    <col min="3" max="5" width="40.42578125" style="30" customWidth="1"/>
    <col min="6" max="6" width="1.42578125" style="30" customWidth="1"/>
    <col min="7" max="16384" width="9.42578125" style="30"/>
  </cols>
  <sheetData>
    <row r="1" spans="1:5" ht="13.15" customHeight="1">
      <c r="A1" s="751" t="s">
        <v>981</v>
      </c>
      <c r="B1" s="752"/>
      <c r="C1" s="520"/>
      <c r="D1" s="520"/>
    </row>
    <row r="2" spans="1:5" s="31" customFormat="1" ht="16.899999999999999" customHeight="1">
      <c r="A2" s="753" t="s">
        <v>108</v>
      </c>
      <c r="B2" s="754"/>
      <c r="C2" s="236" t="str">
        <f>'Cover Page'!F15</f>
        <v>&lt;&lt;Enter by Insurer&gt;&gt;</v>
      </c>
      <c r="D2" s="33"/>
    </row>
    <row r="3" spans="1:5" s="31" customFormat="1" ht="16.899999999999999" customHeight="1">
      <c r="A3" s="753" t="s">
        <v>109</v>
      </c>
      <c r="B3" s="754"/>
      <c r="C3" s="237" t="str">
        <f>TEXT(IF('Cover Page'!P13="","",'Cover Page'!P13), "dd mmm yyyy")</f>
        <v/>
      </c>
      <c r="D3" s="33"/>
    </row>
    <row r="4" spans="1:5" s="31" customFormat="1" ht="16.899999999999999" customHeight="1">
      <c r="A4" s="753" t="s">
        <v>110</v>
      </c>
      <c r="B4" s="754"/>
      <c r="C4" s="238"/>
      <c r="D4" s="33"/>
    </row>
    <row r="5" spans="1:5" s="35" customFormat="1">
      <c r="A5" s="194"/>
      <c r="B5" s="194"/>
      <c r="C5" s="521"/>
      <c r="D5" s="521"/>
    </row>
    <row r="6" spans="1:5">
      <c r="B6" s="101" t="s">
        <v>111</v>
      </c>
    </row>
    <row r="7" spans="1:5">
      <c r="B7" s="418" t="s">
        <v>115</v>
      </c>
      <c r="C7" s="418" t="s">
        <v>116</v>
      </c>
      <c r="D7" s="418" t="s">
        <v>117</v>
      </c>
      <c r="E7" s="418" t="s">
        <v>118</v>
      </c>
    </row>
    <row r="8" spans="1:5">
      <c r="B8" s="101"/>
      <c r="C8" s="755" t="s">
        <v>982</v>
      </c>
      <c r="D8" s="756"/>
      <c r="E8" s="757"/>
    </row>
    <row r="9" spans="1:5">
      <c r="A9" s="101">
        <v>1</v>
      </c>
      <c r="B9" s="522" t="s">
        <v>983</v>
      </c>
      <c r="C9" s="523" t="s">
        <v>984</v>
      </c>
      <c r="D9" s="524" t="s">
        <v>395</v>
      </c>
      <c r="E9" s="525" t="s">
        <v>985</v>
      </c>
    </row>
    <row r="10" spans="1:5">
      <c r="A10" s="526">
        <v>2</v>
      </c>
      <c r="B10" s="527" t="s">
        <v>986</v>
      </c>
      <c r="C10" s="528"/>
    </row>
    <row r="11" spans="1:5">
      <c r="A11" s="526">
        <v>3</v>
      </c>
      <c r="B11" s="529" t="s">
        <v>987</v>
      </c>
      <c r="C11" s="530"/>
    </row>
    <row r="12" spans="1:5" ht="25.5">
      <c r="A12" s="526" t="s">
        <v>988</v>
      </c>
      <c r="B12" s="531" t="s">
        <v>989</v>
      </c>
      <c r="C12" s="530"/>
    </row>
    <row r="13" spans="1:5">
      <c r="A13" s="526">
        <v>4</v>
      </c>
      <c r="B13" s="532" t="s">
        <v>990</v>
      </c>
      <c r="C13" s="530"/>
    </row>
    <row r="14" spans="1:5">
      <c r="A14" s="526">
        <v>5</v>
      </c>
      <c r="B14" s="532" t="s">
        <v>991</v>
      </c>
      <c r="C14" s="533"/>
    </row>
    <row r="15" spans="1:5">
      <c r="A15" s="526">
        <v>6</v>
      </c>
      <c r="B15" s="529" t="s">
        <v>992</v>
      </c>
      <c r="C15" s="533"/>
    </row>
    <row r="16" spans="1:5">
      <c r="A16" s="526">
        <v>7</v>
      </c>
      <c r="B16" s="529" t="s">
        <v>993</v>
      </c>
      <c r="C16" s="533"/>
    </row>
    <row r="17" spans="1:4">
      <c r="A17" s="526">
        <v>8</v>
      </c>
      <c r="B17" s="532" t="s">
        <v>994</v>
      </c>
      <c r="C17" s="533"/>
    </row>
    <row r="18" spans="1:4">
      <c r="A18" s="526">
        <v>9</v>
      </c>
      <c r="B18" s="532" t="s">
        <v>995</v>
      </c>
      <c r="C18" s="533"/>
    </row>
    <row r="19" spans="1:4" ht="38.25">
      <c r="A19" s="526" t="s">
        <v>996</v>
      </c>
      <c r="B19" s="531" t="s">
        <v>997</v>
      </c>
      <c r="C19" s="533"/>
    </row>
    <row r="20" spans="1:4">
      <c r="A20" s="526">
        <v>10</v>
      </c>
      <c r="B20" s="534" t="s">
        <v>998</v>
      </c>
      <c r="C20" s="535"/>
      <c r="D20" s="219">
        <f>SUM(C11,C13:C18)</f>
        <v>0</v>
      </c>
    </row>
    <row r="21" spans="1:4">
      <c r="A21" s="194">
        <v>11</v>
      </c>
      <c r="B21" s="536" t="s">
        <v>999</v>
      </c>
      <c r="C21" s="535"/>
    </row>
    <row r="22" spans="1:4" ht="25.5">
      <c r="A22" s="526">
        <v>12</v>
      </c>
      <c r="B22" s="529" t="s">
        <v>1000</v>
      </c>
      <c r="C22" s="533"/>
    </row>
    <row r="23" spans="1:4" ht="25.5">
      <c r="A23" s="194">
        <v>13</v>
      </c>
      <c r="B23" s="529" t="s">
        <v>1001</v>
      </c>
      <c r="C23" s="533"/>
    </row>
    <row r="24" spans="1:4" ht="25.5">
      <c r="A24" s="526">
        <v>14</v>
      </c>
      <c r="B24" s="529" t="s">
        <v>1002</v>
      </c>
      <c r="C24" s="533"/>
    </row>
    <row r="25" spans="1:4" ht="25.5">
      <c r="A25" s="194">
        <v>15</v>
      </c>
      <c r="B25" s="529" t="s">
        <v>1003</v>
      </c>
      <c r="C25" s="533"/>
    </row>
    <row r="26" spans="1:4">
      <c r="A26" s="526">
        <v>16</v>
      </c>
      <c r="B26" s="529" t="s">
        <v>1004</v>
      </c>
      <c r="C26" s="533"/>
    </row>
    <row r="27" spans="1:4">
      <c r="A27" s="194">
        <v>17</v>
      </c>
      <c r="B27" s="532" t="s">
        <v>1005</v>
      </c>
      <c r="C27" s="533"/>
    </row>
    <row r="28" spans="1:4" ht="29.65" customHeight="1">
      <c r="A28" s="526">
        <v>18</v>
      </c>
      <c r="B28" s="529" t="s">
        <v>1006</v>
      </c>
      <c r="C28" s="533"/>
    </row>
    <row r="29" spans="1:4" ht="25.5">
      <c r="A29" s="194">
        <v>19</v>
      </c>
      <c r="B29" s="529" t="s">
        <v>1007</v>
      </c>
      <c r="C29" s="533"/>
    </row>
    <row r="30" spans="1:4" ht="25.5">
      <c r="A30" s="526">
        <v>20</v>
      </c>
      <c r="B30" s="529" t="s">
        <v>1008</v>
      </c>
      <c r="C30" s="533"/>
    </row>
    <row r="31" spans="1:4" ht="25.5">
      <c r="A31" s="194">
        <v>21</v>
      </c>
      <c r="B31" s="529" t="s">
        <v>1009</v>
      </c>
      <c r="C31" s="533"/>
    </row>
    <row r="32" spans="1:4" ht="25.5">
      <c r="A32" s="526">
        <v>22</v>
      </c>
      <c r="B32" s="529" t="s">
        <v>1010</v>
      </c>
      <c r="C32" s="533"/>
    </row>
    <row r="33" spans="1:4" ht="25.5">
      <c r="A33" s="194">
        <v>23</v>
      </c>
      <c r="B33" s="529" t="s">
        <v>1011</v>
      </c>
      <c r="C33" s="533"/>
    </row>
    <row r="34" spans="1:4" ht="25.5">
      <c r="A34" s="526">
        <v>24</v>
      </c>
      <c r="B34" s="529" t="s">
        <v>1012</v>
      </c>
      <c r="C34" s="533"/>
    </row>
    <row r="35" spans="1:4" ht="25.5">
      <c r="A35" s="526">
        <v>25</v>
      </c>
      <c r="B35" s="529" t="s">
        <v>1013</v>
      </c>
      <c r="C35" s="533"/>
    </row>
    <row r="36" spans="1:4">
      <c r="A36" s="194">
        <v>26</v>
      </c>
      <c r="B36" s="529" t="s">
        <v>1014</v>
      </c>
      <c r="C36" s="533"/>
    </row>
    <row r="37" spans="1:4" ht="25.5">
      <c r="A37" s="194">
        <v>27</v>
      </c>
      <c r="B37" s="537" t="s">
        <v>1015</v>
      </c>
      <c r="C37" s="399"/>
    </row>
    <row r="38" spans="1:4">
      <c r="A38" s="194">
        <v>28</v>
      </c>
      <c r="B38" s="529" t="s">
        <v>1016</v>
      </c>
      <c r="C38" s="533"/>
    </row>
    <row r="39" spans="1:4">
      <c r="A39" s="194">
        <v>29</v>
      </c>
      <c r="B39" s="532" t="s">
        <v>1017</v>
      </c>
      <c r="C39" s="533"/>
    </row>
    <row r="40" spans="1:4">
      <c r="A40" s="194">
        <v>30</v>
      </c>
      <c r="B40" s="534" t="s">
        <v>1018</v>
      </c>
      <c r="C40" s="535"/>
      <c r="D40" s="219">
        <f>SUM(C22:C39)</f>
        <v>0</v>
      </c>
    </row>
    <row r="41" spans="1:4">
      <c r="A41" s="194">
        <v>31</v>
      </c>
      <c r="B41" s="534" t="s">
        <v>1019</v>
      </c>
      <c r="C41" s="535"/>
      <c r="D41" s="219">
        <f>D20-D40</f>
        <v>0</v>
      </c>
    </row>
    <row r="42" spans="1:4">
      <c r="A42" s="526"/>
      <c r="B42" s="467"/>
      <c r="C42" s="31"/>
    </row>
    <row r="43" spans="1:4">
      <c r="A43" s="194">
        <v>32</v>
      </c>
      <c r="B43" s="536" t="s">
        <v>1020</v>
      </c>
      <c r="C43" s="535"/>
    </row>
    <row r="44" spans="1:4">
      <c r="A44" s="526">
        <v>33</v>
      </c>
      <c r="B44" s="529" t="s">
        <v>1021</v>
      </c>
      <c r="C44" s="533"/>
    </row>
    <row r="45" spans="1:4">
      <c r="A45" s="526" t="s">
        <v>1022</v>
      </c>
      <c r="B45" s="531" t="s">
        <v>1023</v>
      </c>
      <c r="C45" s="533"/>
    </row>
    <row r="46" spans="1:4">
      <c r="A46" s="526">
        <v>34</v>
      </c>
      <c r="B46" s="538" t="s">
        <v>1024</v>
      </c>
      <c r="C46" s="535"/>
      <c r="D46" s="219">
        <f>C44</f>
        <v>0</v>
      </c>
    </row>
    <row r="47" spans="1:4">
      <c r="A47" s="526">
        <v>35</v>
      </c>
      <c r="B47" s="527" t="s">
        <v>1025</v>
      </c>
      <c r="C47" s="535"/>
    </row>
    <row r="48" spans="1:4" ht="25.5">
      <c r="A48" s="526">
        <v>36</v>
      </c>
      <c r="B48" s="539" t="s">
        <v>1002</v>
      </c>
      <c r="C48" s="533"/>
    </row>
    <row r="49" spans="1:5" ht="25.5">
      <c r="A49" s="526">
        <v>37</v>
      </c>
      <c r="B49" s="529" t="s">
        <v>1026</v>
      </c>
      <c r="C49" s="533"/>
    </row>
    <row r="50" spans="1:5" ht="25.5">
      <c r="A50" s="526">
        <v>38</v>
      </c>
      <c r="B50" s="529" t="s">
        <v>1027</v>
      </c>
      <c r="C50" s="533"/>
    </row>
    <row r="51" spans="1:5" ht="25.5">
      <c r="A51" s="526">
        <v>39</v>
      </c>
      <c r="B51" s="529" t="s">
        <v>1028</v>
      </c>
      <c r="C51" s="533"/>
    </row>
    <row r="52" spans="1:5">
      <c r="A52" s="526">
        <v>40</v>
      </c>
      <c r="B52" s="529" t="s">
        <v>1029</v>
      </c>
      <c r="C52" s="533"/>
    </row>
    <row r="53" spans="1:5">
      <c r="A53" s="526">
        <v>41</v>
      </c>
      <c r="B53" s="529" t="s">
        <v>1030</v>
      </c>
      <c r="C53" s="533"/>
    </row>
    <row r="54" spans="1:5">
      <c r="A54" s="526">
        <v>42</v>
      </c>
      <c r="B54" s="534" t="s">
        <v>1031</v>
      </c>
      <c r="C54" s="535"/>
      <c r="D54" s="219">
        <f>SUM(C48:C53)</f>
        <v>0</v>
      </c>
    </row>
    <row r="55" spans="1:5">
      <c r="A55" s="526">
        <v>43</v>
      </c>
      <c r="B55" s="534" t="s">
        <v>1032</v>
      </c>
      <c r="C55" s="535"/>
      <c r="D55" s="219">
        <f>D46-D54</f>
        <v>0</v>
      </c>
    </row>
    <row r="56" spans="1:5">
      <c r="A56" s="526">
        <v>44</v>
      </c>
      <c r="B56" s="534" t="s">
        <v>1033</v>
      </c>
      <c r="C56" s="535"/>
      <c r="D56" s="219" cm="1">
        <f t="array" aca="1" ref="D56" ca="1">IFERROR(IF(INDIRECT("'Cover Page'!F7")="Quarterly_8W_F+CA", (INDIRECT("'CA.P.1.Q PCA Summary NetFDB'!N60")+INDIRECT("'CA.1.Q CA Summary'!C43"))*10%, IF(INDIRECT("'Cover Page'!F7")="Annual_6M_F+CA",(INDIRECT("'CA.P.1.A PCA Summary NetFDB'!N60")+INDIRECT("'CA.1 CA Summary'!C43"))*10%, IF(INDIRECT("'Cover Page'!F7")="Quarterly_Captive", INDIRECT("'CA.C.1.Q CA Summary'!C20")*10%, IF(INDIRECT("'Cover Page'!F7")="Annual_Captive", INDIRECT("'CA.C.1 CA Summary'!C20")*10%, IF(INDIRECT("'Cover Page'!F7")="Annual_Marine", INDIRECT("'CA.MM.1.A CA Summary'!C20")*10%, IF(INDIRECT("'Cover Page'!F7")="Annual_Lloyds", INDIRECT("'CA.L.1.A CA Summary'!C22")*10%)))))),"")</f>
        <v>0</v>
      </c>
    </row>
    <row r="57" spans="1:5">
      <c r="A57" s="526">
        <v>45</v>
      </c>
      <c r="B57" s="534" t="s">
        <v>1034</v>
      </c>
      <c r="C57" s="535"/>
      <c r="D57" s="535"/>
      <c r="E57" s="219">
        <f ca="1">MIN(D55:D56)</f>
        <v>0</v>
      </c>
    </row>
    <row r="58" spans="1:5">
      <c r="A58" s="526"/>
      <c r="B58" s="467"/>
      <c r="C58" s="540"/>
    </row>
    <row r="59" spans="1:5">
      <c r="A59" s="526">
        <v>46</v>
      </c>
      <c r="B59" s="534" t="s">
        <v>1035</v>
      </c>
      <c r="C59" s="535"/>
      <c r="D59" s="535"/>
      <c r="E59" s="219">
        <f ca="1">E57+D41</f>
        <v>0</v>
      </c>
    </row>
    <row r="60" spans="1:5">
      <c r="A60" s="526"/>
      <c r="B60" s="541"/>
      <c r="C60" s="542"/>
    </row>
    <row r="61" spans="1:5">
      <c r="A61" s="526">
        <v>47</v>
      </c>
      <c r="B61" s="536" t="s">
        <v>1036</v>
      </c>
      <c r="C61" s="535"/>
    </row>
    <row r="62" spans="1:5" ht="21.75" customHeight="1">
      <c r="A62" s="526">
        <v>48</v>
      </c>
      <c r="B62" s="529" t="s">
        <v>1037</v>
      </c>
      <c r="C62" s="219">
        <f ca="1">D55-E57</f>
        <v>0</v>
      </c>
    </row>
    <row r="63" spans="1:5">
      <c r="A63" s="526">
        <v>49</v>
      </c>
      <c r="B63" s="529" t="s">
        <v>1038</v>
      </c>
      <c r="C63" s="533"/>
    </row>
    <row r="64" spans="1:5">
      <c r="A64" s="526" t="s">
        <v>1039</v>
      </c>
      <c r="B64" s="531" t="s">
        <v>1040</v>
      </c>
      <c r="C64" s="533"/>
    </row>
    <row r="65" spans="1:4">
      <c r="A65" s="526">
        <v>50</v>
      </c>
      <c r="B65" s="543" t="s">
        <v>1041</v>
      </c>
      <c r="C65" s="535"/>
    </row>
    <row r="66" spans="1:4">
      <c r="A66" s="526">
        <v>51</v>
      </c>
      <c r="B66" s="531" t="s">
        <v>1042</v>
      </c>
      <c r="C66" s="219">
        <f>C34</f>
        <v>0</v>
      </c>
    </row>
    <row r="67" spans="1:4">
      <c r="A67" s="526">
        <v>52</v>
      </c>
      <c r="B67" s="531" t="s">
        <v>1043</v>
      </c>
      <c r="C67" s="219">
        <f>C35</f>
        <v>0</v>
      </c>
    </row>
    <row r="68" spans="1:4">
      <c r="A68" s="526">
        <v>53</v>
      </c>
      <c r="B68" s="531" t="s">
        <v>1044</v>
      </c>
      <c r="C68" s="219">
        <f>C27</f>
        <v>0</v>
      </c>
    </row>
    <row r="69" spans="1:4">
      <c r="A69" s="526">
        <v>54</v>
      </c>
      <c r="B69" s="531" t="s">
        <v>1045</v>
      </c>
      <c r="C69" s="219">
        <f>C37</f>
        <v>0</v>
      </c>
    </row>
    <row r="70" spans="1:4">
      <c r="A70" s="526"/>
      <c r="B70" s="531"/>
      <c r="C70" s="220"/>
    </row>
    <row r="71" spans="1:4">
      <c r="A71" s="526">
        <v>55</v>
      </c>
      <c r="B71" s="534" t="s">
        <v>1046</v>
      </c>
      <c r="C71" s="544"/>
      <c r="D71" s="219">
        <f ca="1">SUM(C62:C63,C66:C69)</f>
        <v>0</v>
      </c>
    </row>
    <row r="72" spans="1:4">
      <c r="A72" s="526">
        <v>56</v>
      </c>
      <c r="B72" s="536" t="s">
        <v>1047</v>
      </c>
      <c r="C72" s="544"/>
    </row>
    <row r="73" spans="1:4" ht="25.5">
      <c r="A73" s="526">
        <v>57</v>
      </c>
      <c r="B73" s="529" t="s">
        <v>1002</v>
      </c>
      <c r="C73" s="533"/>
    </row>
    <row r="74" spans="1:4" ht="25.5">
      <c r="A74" s="526">
        <v>58</v>
      </c>
      <c r="B74" s="529" t="s">
        <v>1026</v>
      </c>
      <c r="C74" s="533"/>
    </row>
    <row r="75" spans="1:4" ht="38.25">
      <c r="A75" s="526">
        <v>59</v>
      </c>
      <c r="B75" s="529" t="s">
        <v>1048</v>
      </c>
      <c r="C75" s="533"/>
    </row>
    <row r="76" spans="1:4">
      <c r="A76" s="526">
        <v>60</v>
      </c>
      <c r="B76" s="529" t="s">
        <v>1049</v>
      </c>
      <c r="C76" s="533"/>
    </row>
    <row r="77" spans="1:4">
      <c r="A77" s="526">
        <v>61</v>
      </c>
      <c r="B77" s="545" t="s">
        <v>1030</v>
      </c>
      <c r="C77" s="533"/>
    </row>
    <row r="78" spans="1:4">
      <c r="A78" s="526">
        <v>62</v>
      </c>
      <c r="B78" s="534" t="s">
        <v>1050</v>
      </c>
      <c r="C78" s="544"/>
      <c r="D78" s="219">
        <f>SUM(C73:C77)</f>
        <v>0</v>
      </c>
    </row>
    <row r="79" spans="1:4">
      <c r="A79" s="194"/>
      <c r="B79" s="467"/>
      <c r="C79" s="221"/>
    </row>
    <row r="80" spans="1:4">
      <c r="A80" s="194">
        <v>63</v>
      </c>
      <c r="B80" s="543" t="s">
        <v>1051</v>
      </c>
      <c r="C80" s="535"/>
      <c r="D80" s="219">
        <f ca="1">D71-D78</f>
        <v>0</v>
      </c>
    </row>
    <row r="81" spans="1:5">
      <c r="A81" s="194">
        <v>64</v>
      </c>
      <c r="B81" s="543" t="s">
        <v>1052</v>
      </c>
      <c r="C81" s="535"/>
      <c r="D81" s="219" cm="1">
        <f t="array" aca="1" ref="D81" ca="1">IFERROR(IF(INDIRECT("'Cover Page'!F7")="Quarterly_8W_F+CA", (INDIRECT("'CA.P.1.Q PCA Summary NetFDB'!N60")+INDIRECT("'CA.1.Q CA Summary'!C43"))*50%, IF(INDIRECT("'Cover Page'!F7")="Annual_6M_F+CA",(INDIRECT("'CA.P.1.A PCA Summary NetFDB'!N60")+INDIRECT("'CA.1 CA Summary'!C43"))*50%, IF(INDIRECT("'Cover Page'!F7")="Quarterly_Captive", INDIRECT("'CA.C.1.Q CA Summary'!C20")*50%, IF(INDIRECT("'Cover Page'!F7")="Annual_Captive", INDIRECT("'CA.C.1 CA Summary'!C20")*50%, IF(INDIRECT("'Cover Page'!F7")="Annual_Marine", INDIRECT("'CA.MM.1.A CA Summary'!C20")*50%, IF(INDIRECT("'Cover Page'!F7")="Annual_Lloyds", INDIRECT("'CA.L.1.A CA Summary'!C22")*50%)))))),"")</f>
        <v>0</v>
      </c>
    </row>
    <row r="82" spans="1:5">
      <c r="A82" s="194">
        <v>65</v>
      </c>
      <c r="B82" s="534" t="s">
        <v>1053</v>
      </c>
      <c r="C82" s="535"/>
      <c r="D82" s="535"/>
      <c r="E82" s="219">
        <f ca="1">MIN(D80:D81)</f>
        <v>0</v>
      </c>
    </row>
    <row r="83" spans="1:5">
      <c r="A83" s="194"/>
      <c r="B83" s="35"/>
    </row>
    <row r="84" spans="1:5">
      <c r="A84" s="526">
        <v>66</v>
      </c>
      <c r="B84" s="534" t="s">
        <v>1054</v>
      </c>
      <c r="C84" s="535"/>
      <c r="D84" s="535"/>
      <c r="E84" s="219">
        <f ca="1">E82+E59</f>
        <v>0</v>
      </c>
    </row>
    <row r="85" spans="1:5">
      <c r="A85" s="194"/>
      <c r="B85" s="35"/>
    </row>
    <row r="86" spans="1:5">
      <c r="A86" s="194"/>
      <c r="B86" s="35"/>
    </row>
  </sheetData>
  <sheetProtection insertHyperlinks="0"/>
  <mergeCells count="5">
    <mergeCell ref="A1:B1"/>
    <mergeCell ref="A2:B2"/>
    <mergeCell ref="A3:B3"/>
    <mergeCell ref="A4:B4"/>
    <mergeCell ref="C8:E8"/>
  </mergeCells>
  <dataValidations count="1">
    <dataValidation type="decimal" allowBlank="1" showInputMessage="1" showErrorMessage="1" errorTitle="Error" error="Please enter a number of +/- 11 digits" sqref="C73:C77 C63:C64 C48:C53 C44:C45 C22:C39 C11:C19" xr:uid="{741AA9BF-54FE-4277-B9AC-7E04223C0086}">
      <formula1>-99999999999</formula1>
      <formula2>99999999999</formula2>
    </dataValidation>
  </dataValidations>
  <pageMargins left="0.7" right="0.7" top="0.75" bottom="0.75" header="0.3" footer="0.3"/>
  <pageSetup paperSize="8" scale="65"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59F6B-131D-48CB-BF2E-C92288BEA0FA}">
  <sheetPr codeName="Sheet36">
    <pageSetUpPr fitToPage="1"/>
  </sheetPr>
  <dimension ref="A1:V58"/>
  <sheetViews>
    <sheetView showGridLines="0" zoomScale="80" zoomScaleNormal="80" workbookViewId="0">
      <selection sqref="A1:B1"/>
    </sheetView>
  </sheetViews>
  <sheetFormatPr defaultColWidth="9.42578125" defaultRowHeight="12.75"/>
  <cols>
    <col min="1" max="1" width="4.42578125" style="35" customWidth="1"/>
    <col min="2" max="2" width="65.42578125" style="30" customWidth="1"/>
    <col min="3" max="3" width="53.42578125" style="30" customWidth="1"/>
    <col min="4" max="4" width="14.28515625" style="30" customWidth="1"/>
    <col min="5" max="19" width="30.42578125" style="30" customWidth="1"/>
    <col min="20" max="20" width="26.7109375" style="30" customWidth="1"/>
    <col min="21" max="16384" width="9.42578125" style="30"/>
  </cols>
  <sheetData>
    <row r="1" spans="1:20" ht="14.25" customHeight="1">
      <c r="A1" s="758" t="s">
        <v>1055</v>
      </c>
      <c r="B1" s="758"/>
      <c r="C1" s="28"/>
      <c r="D1" s="29"/>
      <c r="E1" s="29"/>
      <c r="F1" s="29"/>
      <c r="G1" s="29"/>
      <c r="H1" s="29"/>
      <c r="I1" s="29"/>
      <c r="J1" s="29"/>
      <c r="K1" s="29"/>
      <c r="L1" s="29"/>
      <c r="M1" s="29"/>
      <c r="N1" s="29"/>
      <c r="O1" s="29"/>
      <c r="P1" s="29"/>
      <c r="Q1" s="29"/>
      <c r="R1" s="29"/>
      <c r="S1" s="29"/>
    </row>
    <row r="2" spans="1:20" s="31" customFormat="1" ht="14.25" customHeight="1">
      <c r="A2" s="753" t="s">
        <v>108</v>
      </c>
      <c r="B2" s="754"/>
      <c r="C2" s="236" t="str">
        <f>'Cover Page'!F15</f>
        <v>&lt;&lt;Enter by Insurer&gt;&gt;</v>
      </c>
    </row>
    <row r="3" spans="1:20" s="31" customFormat="1" ht="14.25" customHeight="1">
      <c r="A3" s="753" t="s">
        <v>109</v>
      </c>
      <c r="B3" s="754"/>
      <c r="C3" s="237" t="str">
        <f>TEXT(IF('Cover Page'!P13="","",'Cover Page'!P13), "dd mmm yyyy")</f>
        <v/>
      </c>
    </row>
    <row r="4" spans="1:20" s="31" customFormat="1" ht="14.25" customHeight="1">
      <c r="A4" s="753" t="s">
        <v>110</v>
      </c>
      <c r="B4" s="754"/>
      <c r="C4" s="238"/>
    </row>
    <row r="5" spans="1:20">
      <c r="B5" s="194"/>
      <c r="C5" s="521"/>
    </row>
    <row r="6" spans="1:20" ht="13.5" thickBot="1">
      <c r="B6" s="101" t="s">
        <v>111</v>
      </c>
    </row>
    <row r="7" spans="1:20" ht="15" thickBot="1">
      <c r="A7" s="759" t="s">
        <v>1056</v>
      </c>
      <c r="B7" s="760"/>
      <c r="C7" s="546" t="s">
        <v>1057</v>
      </c>
      <c r="E7" s="222" t="s">
        <v>1058</v>
      </c>
      <c r="F7" s="222" t="s">
        <v>1059</v>
      </c>
      <c r="G7" s="222" t="s">
        <v>1060</v>
      </c>
      <c r="H7" s="222" t="s">
        <v>1061</v>
      </c>
      <c r="I7" s="222" t="s">
        <v>1062</v>
      </c>
      <c r="J7" s="222" t="s">
        <v>1063</v>
      </c>
      <c r="K7" s="222" t="s">
        <v>1064</v>
      </c>
      <c r="L7" s="222" t="s">
        <v>1065</v>
      </c>
      <c r="M7" s="222" t="s">
        <v>1066</v>
      </c>
      <c r="N7" s="222" t="s">
        <v>1067</v>
      </c>
      <c r="O7" s="222" t="s">
        <v>1068</v>
      </c>
      <c r="P7" s="222" t="s">
        <v>1069</v>
      </c>
      <c r="Q7" s="222" t="s">
        <v>1070</v>
      </c>
      <c r="R7" s="222" t="s">
        <v>1071</v>
      </c>
      <c r="S7" s="222" t="s">
        <v>1072</v>
      </c>
      <c r="T7" s="547" t="s">
        <v>321</v>
      </c>
    </row>
    <row r="8" spans="1:20" ht="12.75" customHeight="1" thickBot="1">
      <c r="A8" s="548">
        <v>1</v>
      </c>
      <c r="B8" s="549" t="s">
        <v>63</v>
      </c>
      <c r="C8" s="550" t="s">
        <v>1073</v>
      </c>
      <c r="E8" s="551"/>
      <c r="F8" s="551"/>
      <c r="G8" s="551"/>
      <c r="H8" s="551"/>
      <c r="I8" s="551"/>
      <c r="J8" s="551"/>
      <c r="K8" s="551"/>
      <c r="L8" s="551"/>
      <c r="M8" s="551"/>
      <c r="N8" s="551"/>
      <c r="O8" s="551"/>
      <c r="P8" s="551"/>
      <c r="Q8" s="551"/>
      <c r="R8" s="551"/>
      <c r="S8" s="551"/>
      <c r="T8" s="547"/>
    </row>
    <row r="9" spans="1:20" ht="26.25" customHeight="1" thickBot="1">
      <c r="A9" s="548">
        <v>2</v>
      </c>
      <c r="B9" s="549" t="s">
        <v>64</v>
      </c>
      <c r="C9" s="550" t="s">
        <v>1073</v>
      </c>
      <c r="E9" s="551"/>
      <c r="F9" s="551"/>
      <c r="G9" s="551"/>
      <c r="H9" s="551"/>
      <c r="I9" s="551"/>
      <c r="J9" s="551"/>
      <c r="K9" s="551"/>
      <c r="L9" s="551"/>
      <c r="M9" s="551"/>
      <c r="N9" s="551"/>
      <c r="O9" s="551"/>
      <c r="P9" s="551"/>
      <c r="Q9" s="551"/>
      <c r="R9" s="551"/>
      <c r="S9" s="551"/>
      <c r="T9" s="547"/>
    </row>
    <row r="10" spans="1:20" ht="12.75" customHeight="1" thickBot="1">
      <c r="A10" s="548">
        <v>3</v>
      </c>
      <c r="B10" s="552" t="s">
        <v>65</v>
      </c>
      <c r="C10" s="550" t="s">
        <v>1073</v>
      </c>
      <c r="E10" s="551"/>
      <c r="F10" s="551"/>
      <c r="G10" s="551"/>
      <c r="H10" s="551"/>
      <c r="I10" s="551"/>
      <c r="J10" s="551"/>
      <c r="K10" s="551"/>
      <c r="L10" s="551"/>
      <c r="M10" s="551"/>
      <c r="N10" s="551"/>
      <c r="O10" s="551"/>
      <c r="P10" s="551"/>
      <c r="Q10" s="551"/>
      <c r="R10" s="551"/>
      <c r="S10" s="551"/>
      <c r="T10" s="547"/>
    </row>
    <row r="11" spans="1:20" ht="13.5" thickBot="1">
      <c r="A11" s="553"/>
      <c r="B11" s="554" t="s">
        <v>1074</v>
      </c>
      <c r="C11" s="550"/>
      <c r="E11" s="223"/>
      <c r="F11" s="223"/>
      <c r="G11" s="223"/>
      <c r="H11" s="223"/>
      <c r="I11" s="223"/>
      <c r="J11" s="223"/>
      <c r="K11" s="223"/>
      <c r="L11" s="223"/>
      <c r="M11" s="223"/>
      <c r="N11" s="223"/>
      <c r="O11" s="223"/>
      <c r="P11" s="223"/>
      <c r="Q11" s="223"/>
      <c r="R11" s="223"/>
      <c r="S11" s="223"/>
      <c r="T11" s="547"/>
    </row>
    <row r="12" spans="1:20" ht="13.5" customHeight="1" thickBot="1">
      <c r="A12" s="548">
        <v>4</v>
      </c>
      <c r="B12" s="552" t="s">
        <v>1075</v>
      </c>
      <c r="C12" s="550" t="s">
        <v>1076</v>
      </c>
      <c r="E12" s="551"/>
      <c r="F12" s="551"/>
      <c r="G12" s="551"/>
      <c r="H12" s="551"/>
      <c r="I12" s="551"/>
      <c r="J12" s="551"/>
      <c r="K12" s="551"/>
      <c r="L12" s="551"/>
      <c r="M12" s="551"/>
      <c r="N12" s="551"/>
      <c r="O12" s="551"/>
      <c r="P12" s="551"/>
      <c r="Q12" s="551"/>
      <c r="R12" s="551"/>
      <c r="S12" s="551"/>
      <c r="T12" s="547"/>
    </row>
    <row r="13" spans="1:20" ht="13.5" customHeight="1" thickBot="1">
      <c r="A13" s="548">
        <v>5</v>
      </c>
      <c r="B13" s="552" t="s">
        <v>66</v>
      </c>
      <c r="C13" s="550" t="s">
        <v>1073</v>
      </c>
      <c r="E13" s="551"/>
      <c r="F13" s="551"/>
      <c r="G13" s="551"/>
      <c r="H13" s="551"/>
      <c r="I13" s="551"/>
      <c r="J13" s="551"/>
      <c r="K13" s="551"/>
      <c r="L13" s="551"/>
      <c r="M13" s="551"/>
      <c r="N13" s="551"/>
      <c r="O13" s="551"/>
      <c r="P13" s="551"/>
      <c r="Q13" s="551"/>
      <c r="R13" s="551"/>
      <c r="S13" s="551"/>
      <c r="T13" s="547"/>
    </row>
    <row r="14" spans="1:20" ht="13.5" customHeight="1" thickBot="1">
      <c r="A14" s="548">
        <v>6</v>
      </c>
      <c r="B14" s="552" t="s">
        <v>67</v>
      </c>
      <c r="C14" s="555" t="s">
        <v>1077</v>
      </c>
      <c r="E14" s="551"/>
      <c r="F14" s="551"/>
      <c r="G14" s="551"/>
      <c r="H14" s="551"/>
      <c r="I14" s="551"/>
      <c r="J14" s="551"/>
      <c r="K14" s="551"/>
      <c r="L14" s="551"/>
      <c r="M14" s="551"/>
      <c r="N14" s="551"/>
      <c r="O14" s="551"/>
      <c r="P14" s="551"/>
      <c r="Q14" s="551"/>
      <c r="R14" s="551"/>
      <c r="S14" s="551"/>
      <c r="T14" s="547"/>
    </row>
    <row r="15" spans="1:20" ht="26.25" thickBot="1">
      <c r="A15" s="548" t="s">
        <v>1078</v>
      </c>
      <c r="B15" s="552" t="s">
        <v>1079</v>
      </c>
      <c r="C15" s="550" t="s">
        <v>1080</v>
      </c>
      <c r="E15" s="556"/>
      <c r="F15" s="556"/>
      <c r="G15" s="556"/>
      <c r="H15" s="556"/>
      <c r="I15" s="556"/>
      <c r="J15" s="556"/>
      <c r="K15" s="556"/>
      <c r="L15" s="556"/>
      <c r="M15" s="556"/>
      <c r="N15" s="556"/>
      <c r="O15" s="556"/>
      <c r="P15" s="556"/>
      <c r="Q15" s="556"/>
      <c r="R15" s="556"/>
      <c r="S15" s="556"/>
      <c r="T15" s="547"/>
    </row>
    <row r="16" spans="1:20" ht="26.25" thickBot="1">
      <c r="A16" s="548">
        <v>7</v>
      </c>
      <c r="B16" s="552" t="s">
        <v>69</v>
      </c>
      <c r="C16" s="555" t="s">
        <v>1081</v>
      </c>
      <c r="E16" s="551"/>
      <c r="F16" s="551"/>
      <c r="G16" s="551"/>
      <c r="H16" s="551"/>
      <c r="I16" s="551"/>
      <c r="J16" s="551"/>
      <c r="K16" s="551"/>
      <c r="L16" s="551"/>
      <c r="M16" s="551"/>
      <c r="N16" s="551"/>
      <c r="O16" s="551"/>
      <c r="P16" s="551"/>
      <c r="Q16" s="551"/>
      <c r="R16" s="551"/>
      <c r="S16" s="551"/>
      <c r="T16" s="547"/>
    </row>
    <row r="17" spans="1:20" ht="13.5" thickBot="1">
      <c r="A17" s="548" t="s">
        <v>1082</v>
      </c>
      <c r="B17" s="552" t="s">
        <v>1083</v>
      </c>
      <c r="C17" s="550" t="s">
        <v>1080</v>
      </c>
      <c r="E17" s="556"/>
      <c r="F17" s="556"/>
      <c r="G17" s="556"/>
      <c r="H17" s="556"/>
      <c r="I17" s="556"/>
      <c r="J17" s="556"/>
      <c r="K17" s="556"/>
      <c r="L17" s="556"/>
      <c r="M17" s="556"/>
      <c r="N17" s="556"/>
      <c r="O17" s="556"/>
      <c r="P17" s="556"/>
      <c r="Q17" s="556"/>
      <c r="R17" s="556"/>
      <c r="S17" s="556"/>
      <c r="T17" s="547"/>
    </row>
    <row r="18" spans="1:20" ht="13.5" thickBot="1">
      <c r="A18" s="548" t="s">
        <v>1084</v>
      </c>
      <c r="B18" s="552" t="s">
        <v>1085</v>
      </c>
      <c r="C18" s="550" t="s">
        <v>1086</v>
      </c>
      <c r="E18" s="556"/>
      <c r="F18" s="556"/>
      <c r="G18" s="556"/>
      <c r="H18" s="556"/>
      <c r="I18" s="556"/>
      <c r="J18" s="556"/>
      <c r="K18" s="556"/>
      <c r="L18" s="556"/>
      <c r="M18" s="556"/>
      <c r="N18" s="556"/>
      <c r="O18" s="556"/>
      <c r="P18" s="556"/>
      <c r="Q18" s="556"/>
      <c r="R18" s="556"/>
      <c r="S18" s="556"/>
      <c r="T18" s="547"/>
    </row>
    <row r="19" spans="1:20" ht="13.5" thickBot="1">
      <c r="A19" s="548" t="s">
        <v>1087</v>
      </c>
      <c r="B19" s="552" t="s">
        <v>1088</v>
      </c>
      <c r="C19" s="550" t="s">
        <v>1086</v>
      </c>
      <c r="E19" s="556"/>
      <c r="F19" s="556"/>
      <c r="G19" s="556"/>
      <c r="H19" s="556"/>
      <c r="I19" s="556"/>
      <c r="J19" s="556"/>
      <c r="K19" s="556"/>
      <c r="L19" s="556"/>
      <c r="M19" s="556"/>
      <c r="N19" s="556"/>
      <c r="O19" s="556"/>
      <c r="P19" s="556"/>
      <c r="Q19" s="556"/>
      <c r="R19" s="556"/>
      <c r="S19" s="556"/>
      <c r="T19" s="547"/>
    </row>
    <row r="20" spans="1:20" ht="39" thickBot="1">
      <c r="A20" s="548">
        <v>8</v>
      </c>
      <c r="B20" s="552" t="s">
        <v>1089</v>
      </c>
      <c r="C20" s="550" t="s">
        <v>1090</v>
      </c>
      <c r="E20" s="551"/>
      <c r="F20" s="551"/>
      <c r="G20" s="551"/>
      <c r="H20" s="551"/>
      <c r="I20" s="551"/>
      <c r="J20" s="551"/>
      <c r="K20" s="551"/>
      <c r="L20" s="551"/>
      <c r="M20" s="551"/>
      <c r="N20" s="551"/>
      <c r="O20" s="551"/>
      <c r="P20" s="551"/>
      <c r="Q20" s="551"/>
      <c r="R20" s="551"/>
      <c r="S20" s="551"/>
      <c r="T20" s="547"/>
    </row>
    <row r="21" spans="1:20" ht="13.5" thickBot="1">
      <c r="A21" s="548">
        <v>9</v>
      </c>
      <c r="B21" s="552" t="s">
        <v>1091</v>
      </c>
      <c r="C21" s="550" t="s">
        <v>1092</v>
      </c>
      <c r="E21" s="557"/>
      <c r="F21" s="557"/>
      <c r="G21" s="557"/>
      <c r="H21" s="557"/>
      <c r="I21" s="557"/>
      <c r="J21" s="557"/>
      <c r="K21" s="557"/>
      <c r="L21" s="557"/>
      <c r="M21" s="557"/>
      <c r="N21" s="557"/>
      <c r="O21" s="557"/>
      <c r="P21" s="557"/>
      <c r="Q21" s="557"/>
      <c r="R21" s="557"/>
      <c r="S21" s="557"/>
      <c r="T21" s="547"/>
    </row>
    <row r="22" spans="1:20" ht="13.5" thickBot="1">
      <c r="A22" s="548">
        <v>10</v>
      </c>
      <c r="B22" s="552" t="s">
        <v>1093</v>
      </c>
      <c r="C22" s="550" t="s">
        <v>1094</v>
      </c>
      <c r="E22" s="551"/>
      <c r="F22" s="551"/>
      <c r="G22" s="551"/>
      <c r="H22" s="551"/>
      <c r="I22" s="551"/>
      <c r="J22" s="551"/>
      <c r="K22" s="551"/>
      <c r="L22" s="551"/>
      <c r="M22" s="551"/>
      <c r="N22" s="551"/>
      <c r="O22" s="551"/>
      <c r="P22" s="551"/>
      <c r="Q22" s="551"/>
      <c r="R22" s="551"/>
      <c r="S22" s="551"/>
      <c r="T22" s="547"/>
    </row>
    <row r="23" spans="1:20" ht="13.5" thickBot="1">
      <c r="A23" s="548">
        <v>11</v>
      </c>
      <c r="B23" s="552" t="s">
        <v>71</v>
      </c>
      <c r="C23" s="550" t="s">
        <v>1092</v>
      </c>
      <c r="E23" s="557"/>
      <c r="F23" s="557"/>
      <c r="G23" s="557"/>
      <c r="H23" s="557"/>
      <c r="I23" s="557"/>
      <c r="J23" s="557"/>
      <c r="K23" s="557"/>
      <c r="L23" s="557"/>
      <c r="M23" s="557"/>
      <c r="N23" s="557"/>
      <c r="O23" s="557"/>
      <c r="P23" s="557"/>
      <c r="Q23" s="557"/>
      <c r="R23" s="557"/>
      <c r="S23" s="557"/>
      <c r="T23" s="547"/>
    </row>
    <row r="24" spans="1:20" ht="13.5" thickBot="1">
      <c r="A24" s="548">
        <v>12</v>
      </c>
      <c r="B24" s="552" t="s">
        <v>1095</v>
      </c>
      <c r="C24" s="550" t="s">
        <v>1096</v>
      </c>
      <c r="E24" s="551"/>
      <c r="F24" s="551"/>
      <c r="G24" s="551"/>
      <c r="H24" s="551"/>
      <c r="I24" s="551"/>
      <c r="J24" s="551"/>
      <c r="K24" s="551"/>
      <c r="L24" s="551"/>
      <c r="M24" s="551"/>
      <c r="N24" s="551"/>
      <c r="O24" s="551"/>
      <c r="P24" s="551"/>
      <c r="Q24" s="551"/>
      <c r="R24" s="551"/>
      <c r="S24" s="551"/>
      <c r="T24" s="547"/>
    </row>
    <row r="25" spans="1:20" ht="13.5" thickBot="1">
      <c r="A25" s="558">
        <v>13</v>
      </c>
      <c r="B25" s="559" t="s">
        <v>72</v>
      </c>
      <c r="C25" s="560" t="s">
        <v>1073</v>
      </c>
      <c r="E25" s="551"/>
      <c r="F25" s="551"/>
      <c r="G25" s="551"/>
      <c r="H25" s="551"/>
      <c r="I25" s="551"/>
      <c r="J25" s="551"/>
      <c r="K25" s="551"/>
      <c r="L25" s="551"/>
      <c r="M25" s="551"/>
      <c r="N25" s="551"/>
      <c r="O25" s="551"/>
      <c r="P25" s="551"/>
      <c r="Q25" s="551"/>
      <c r="R25" s="551"/>
      <c r="S25" s="551"/>
      <c r="T25" s="547"/>
    </row>
    <row r="26" spans="1:20" ht="13.5" thickBot="1">
      <c r="A26" s="561">
        <v>14</v>
      </c>
      <c r="B26" s="562" t="s">
        <v>73</v>
      </c>
      <c r="C26" s="563" t="s">
        <v>1073</v>
      </c>
      <c r="E26" s="551"/>
      <c r="F26" s="551"/>
      <c r="G26" s="551"/>
      <c r="H26" s="551"/>
      <c r="I26" s="551"/>
      <c r="J26" s="551"/>
      <c r="K26" s="551"/>
      <c r="L26" s="551"/>
      <c r="M26" s="551"/>
      <c r="N26" s="551"/>
      <c r="O26" s="551"/>
      <c r="P26" s="551"/>
      <c r="Q26" s="551"/>
      <c r="R26" s="551"/>
      <c r="S26" s="551"/>
      <c r="T26" s="547"/>
    </row>
    <row r="27" spans="1:20" ht="13.5" thickBot="1">
      <c r="A27" s="553"/>
      <c r="B27" s="564" t="s">
        <v>1097</v>
      </c>
      <c r="C27" s="565"/>
      <c r="E27" s="223"/>
      <c r="F27" s="223"/>
      <c r="G27" s="223"/>
      <c r="H27" s="223"/>
      <c r="I27" s="223"/>
      <c r="J27" s="223"/>
      <c r="K27" s="223"/>
      <c r="L27" s="223"/>
      <c r="M27" s="223"/>
      <c r="N27" s="223"/>
      <c r="O27" s="223"/>
      <c r="P27" s="223"/>
      <c r="Q27" s="223"/>
      <c r="R27" s="223"/>
      <c r="S27" s="223"/>
      <c r="T27" s="547"/>
    </row>
    <row r="28" spans="1:20" ht="13.5" thickBot="1">
      <c r="A28" s="548">
        <v>15</v>
      </c>
      <c r="B28" s="552" t="s">
        <v>1098</v>
      </c>
      <c r="C28" s="550" t="s">
        <v>1099</v>
      </c>
      <c r="E28" s="551"/>
      <c r="F28" s="551"/>
      <c r="G28" s="551"/>
      <c r="H28" s="551"/>
      <c r="I28" s="551"/>
      <c r="J28" s="551"/>
      <c r="K28" s="551"/>
      <c r="L28" s="551"/>
      <c r="M28" s="551"/>
      <c r="N28" s="551"/>
      <c r="O28" s="551"/>
      <c r="P28" s="551"/>
      <c r="Q28" s="551"/>
      <c r="R28" s="551"/>
      <c r="S28" s="551"/>
      <c r="T28" s="547"/>
    </row>
    <row r="29" spans="1:20" ht="13.5" thickBot="1">
      <c r="A29" s="548">
        <v>16</v>
      </c>
      <c r="B29" s="552" t="s">
        <v>74</v>
      </c>
      <c r="C29" s="550" t="s">
        <v>1073</v>
      </c>
      <c r="E29" s="551"/>
      <c r="F29" s="551"/>
      <c r="G29" s="551"/>
      <c r="H29" s="551"/>
      <c r="I29" s="551"/>
      <c r="J29" s="551"/>
      <c r="K29" s="551"/>
      <c r="L29" s="551"/>
      <c r="M29" s="551"/>
      <c r="N29" s="551"/>
      <c r="O29" s="551"/>
      <c r="P29" s="551"/>
      <c r="Q29" s="551"/>
      <c r="R29" s="551"/>
      <c r="S29" s="551"/>
      <c r="T29" s="547"/>
    </row>
    <row r="30" spans="1:20" ht="13.5" thickBot="1">
      <c r="A30" s="548">
        <v>17</v>
      </c>
      <c r="B30" s="549" t="s">
        <v>1100</v>
      </c>
      <c r="C30" s="550" t="s">
        <v>1096</v>
      </c>
      <c r="E30" s="551"/>
      <c r="F30" s="551"/>
      <c r="G30" s="551"/>
      <c r="H30" s="551"/>
      <c r="I30" s="551"/>
      <c r="J30" s="551"/>
      <c r="K30" s="551"/>
      <c r="L30" s="551"/>
      <c r="M30" s="551"/>
      <c r="N30" s="551"/>
      <c r="O30" s="551"/>
      <c r="P30" s="551"/>
      <c r="Q30" s="551"/>
      <c r="R30" s="551"/>
      <c r="S30" s="551"/>
      <c r="T30" s="547"/>
    </row>
    <row r="31" spans="1:20" ht="13.5" thickBot="1">
      <c r="A31" s="548" t="s">
        <v>1101</v>
      </c>
      <c r="B31" s="549" t="s">
        <v>1102</v>
      </c>
      <c r="C31" s="550" t="s">
        <v>1103</v>
      </c>
      <c r="E31" s="551"/>
      <c r="F31" s="551"/>
      <c r="G31" s="551"/>
      <c r="H31" s="551"/>
      <c r="I31" s="551"/>
      <c r="J31" s="551"/>
      <c r="K31" s="551"/>
      <c r="L31" s="551"/>
      <c r="M31" s="551"/>
      <c r="N31" s="551"/>
      <c r="O31" s="551"/>
      <c r="P31" s="551"/>
      <c r="Q31" s="551"/>
      <c r="R31" s="551"/>
      <c r="S31" s="551"/>
      <c r="T31" s="547"/>
    </row>
    <row r="32" spans="1:20" ht="26.25" thickBot="1">
      <c r="A32" s="548" t="s">
        <v>1104</v>
      </c>
      <c r="B32" s="549" t="s">
        <v>1105</v>
      </c>
      <c r="C32" s="550" t="s">
        <v>1103</v>
      </c>
      <c r="E32" s="551"/>
      <c r="F32" s="551"/>
      <c r="G32" s="551"/>
      <c r="H32" s="551"/>
      <c r="I32" s="551"/>
      <c r="J32" s="551"/>
      <c r="K32" s="551"/>
      <c r="L32" s="551"/>
      <c r="M32" s="551"/>
      <c r="N32" s="551"/>
      <c r="O32" s="551"/>
      <c r="P32" s="551"/>
      <c r="Q32" s="551"/>
      <c r="R32" s="551"/>
      <c r="S32" s="551"/>
      <c r="T32" s="547"/>
    </row>
    <row r="33" spans="1:22" ht="13.5" thickBot="1">
      <c r="A33" s="548">
        <v>18</v>
      </c>
      <c r="B33" s="549" t="s">
        <v>1106</v>
      </c>
      <c r="C33" s="550" t="s">
        <v>1096</v>
      </c>
      <c r="E33" s="551"/>
      <c r="F33" s="551"/>
      <c r="G33" s="551"/>
      <c r="H33" s="551"/>
      <c r="I33" s="551"/>
      <c r="J33" s="551"/>
      <c r="K33" s="551"/>
      <c r="L33" s="551"/>
      <c r="M33" s="551"/>
      <c r="N33" s="551"/>
      <c r="O33" s="551"/>
      <c r="P33" s="551"/>
      <c r="Q33" s="551"/>
      <c r="R33" s="551"/>
      <c r="S33" s="551"/>
      <c r="T33" s="547"/>
    </row>
    <row r="34" spans="1:22" ht="13.5" thickBot="1">
      <c r="A34" s="548" t="s">
        <v>1107</v>
      </c>
      <c r="B34" s="549" t="s">
        <v>1108</v>
      </c>
      <c r="C34" s="550" t="s">
        <v>1109</v>
      </c>
      <c r="E34" s="551"/>
      <c r="F34" s="551"/>
      <c r="G34" s="551"/>
      <c r="H34" s="551"/>
      <c r="I34" s="551"/>
      <c r="J34" s="551"/>
      <c r="K34" s="551"/>
      <c r="L34" s="551"/>
      <c r="M34" s="551"/>
      <c r="N34" s="551"/>
      <c r="O34" s="551"/>
      <c r="P34" s="551"/>
      <c r="Q34" s="551"/>
      <c r="R34" s="551"/>
      <c r="S34" s="551"/>
      <c r="T34" s="547"/>
    </row>
    <row r="35" spans="1:22" s="212" customFormat="1" ht="13.5" thickBot="1">
      <c r="A35" s="548">
        <v>19</v>
      </c>
      <c r="B35" s="552" t="s">
        <v>1110</v>
      </c>
      <c r="C35" s="550" t="s">
        <v>1096</v>
      </c>
      <c r="E35" s="551"/>
      <c r="F35" s="551"/>
      <c r="G35" s="551"/>
      <c r="H35" s="551"/>
      <c r="I35" s="551"/>
      <c r="J35" s="551"/>
      <c r="K35" s="551"/>
      <c r="L35" s="551"/>
      <c r="M35" s="551"/>
      <c r="N35" s="551"/>
      <c r="O35" s="551"/>
      <c r="P35" s="551"/>
      <c r="Q35" s="551"/>
      <c r="R35" s="551"/>
      <c r="S35" s="551"/>
      <c r="T35" s="547"/>
      <c r="U35" s="30"/>
      <c r="V35" s="30"/>
    </row>
    <row r="36" spans="1:22" s="212" customFormat="1" ht="13.5" thickBot="1">
      <c r="A36" s="548" t="s">
        <v>1111</v>
      </c>
      <c r="B36" s="552" t="s">
        <v>1112</v>
      </c>
      <c r="C36" s="550" t="s">
        <v>1073</v>
      </c>
      <c r="E36" s="551"/>
      <c r="F36" s="551"/>
      <c r="G36" s="551"/>
      <c r="H36" s="551"/>
      <c r="I36" s="551"/>
      <c r="J36" s="551"/>
      <c r="K36" s="551"/>
      <c r="L36" s="551"/>
      <c r="M36" s="551"/>
      <c r="N36" s="551"/>
      <c r="O36" s="551"/>
      <c r="P36" s="551"/>
      <c r="Q36" s="551"/>
      <c r="R36" s="551"/>
      <c r="S36" s="551"/>
      <c r="T36" s="547"/>
    </row>
    <row r="37" spans="1:22" ht="13.5" thickBot="1">
      <c r="A37" s="548">
        <v>20</v>
      </c>
      <c r="B37" s="549" t="s">
        <v>1113</v>
      </c>
      <c r="C37" s="550" t="s">
        <v>1114</v>
      </c>
      <c r="E37" s="551"/>
      <c r="F37" s="551"/>
      <c r="G37" s="551"/>
      <c r="H37" s="551"/>
      <c r="I37" s="551"/>
      <c r="J37" s="551"/>
      <c r="K37" s="551"/>
      <c r="L37" s="551"/>
      <c r="M37" s="551"/>
      <c r="N37" s="551"/>
      <c r="O37" s="551"/>
      <c r="P37" s="551"/>
      <c r="Q37" s="551"/>
      <c r="R37" s="551"/>
      <c r="S37" s="551"/>
      <c r="T37" s="547"/>
    </row>
    <row r="38" spans="1:22" ht="13.5" thickBot="1">
      <c r="A38" s="548" t="s">
        <v>1115</v>
      </c>
      <c r="B38" s="549" t="s">
        <v>1116</v>
      </c>
      <c r="C38" s="550" t="s">
        <v>1073</v>
      </c>
      <c r="E38" s="551"/>
      <c r="F38" s="551"/>
      <c r="G38" s="551"/>
      <c r="H38" s="551"/>
      <c r="I38" s="551"/>
      <c r="J38" s="551"/>
      <c r="K38" s="551"/>
      <c r="L38" s="551"/>
      <c r="M38" s="551"/>
      <c r="N38" s="551"/>
      <c r="O38" s="551"/>
      <c r="P38" s="551"/>
      <c r="Q38" s="551"/>
      <c r="R38" s="551"/>
      <c r="S38" s="551"/>
      <c r="T38" s="547"/>
    </row>
    <row r="39" spans="1:22" ht="64.5" customHeight="1" thickBot="1">
      <c r="A39" s="548" t="s">
        <v>1117</v>
      </c>
      <c r="B39" s="549" t="s">
        <v>1118</v>
      </c>
      <c r="C39" s="550" t="s">
        <v>1119</v>
      </c>
      <c r="E39" s="551"/>
      <c r="F39" s="551"/>
      <c r="G39" s="551"/>
      <c r="H39" s="551"/>
      <c r="I39" s="551"/>
      <c r="J39" s="551"/>
      <c r="K39" s="551"/>
      <c r="L39" s="551"/>
      <c r="M39" s="551"/>
      <c r="N39" s="551"/>
      <c r="O39" s="551"/>
      <c r="P39" s="551"/>
      <c r="Q39" s="551"/>
      <c r="R39" s="551"/>
      <c r="S39" s="551"/>
      <c r="T39" s="547"/>
    </row>
    <row r="40" spans="1:22" ht="13.5" thickBot="1">
      <c r="A40" s="548" t="s">
        <v>1120</v>
      </c>
      <c r="B40" s="549" t="s">
        <v>1121</v>
      </c>
      <c r="C40" s="550" t="s">
        <v>1073</v>
      </c>
      <c r="E40" s="551"/>
      <c r="F40" s="551"/>
      <c r="G40" s="551"/>
      <c r="H40" s="551"/>
      <c r="I40" s="551"/>
      <c r="J40" s="551"/>
      <c r="K40" s="551"/>
      <c r="L40" s="551"/>
      <c r="M40" s="551"/>
      <c r="N40" s="551"/>
      <c r="O40" s="551"/>
      <c r="P40" s="551"/>
      <c r="Q40" s="551"/>
      <c r="R40" s="551"/>
      <c r="S40" s="551"/>
      <c r="T40" s="547"/>
    </row>
    <row r="41" spans="1:22" ht="13.5" thickBot="1">
      <c r="A41" s="548" t="s">
        <v>1122</v>
      </c>
      <c r="B41" s="549" t="s">
        <v>1123</v>
      </c>
      <c r="C41" s="550" t="s">
        <v>1124</v>
      </c>
      <c r="E41" s="551"/>
      <c r="F41" s="551"/>
      <c r="G41" s="551"/>
      <c r="H41" s="551"/>
      <c r="I41" s="551"/>
      <c r="J41" s="551"/>
      <c r="K41" s="551"/>
      <c r="L41" s="551"/>
      <c r="M41" s="551"/>
      <c r="N41" s="551"/>
      <c r="O41" s="551"/>
      <c r="P41" s="551"/>
      <c r="Q41" s="551"/>
      <c r="R41" s="551"/>
      <c r="S41" s="551"/>
      <c r="T41" s="547"/>
    </row>
    <row r="42" spans="1:22" ht="13.5" thickBot="1">
      <c r="A42" s="548" t="s">
        <v>1125</v>
      </c>
      <c r="B42" s="549" t="s">
        <v>1126</v>
      </c>
      <c r="C42" s="550" t="s">
        <v>1076</v>
      </c>
      <c r="E42" s="551"/>
      <c r="F42" s="551"/>
      <c r="G42" s="551"/>
      <c r="H42" s="551"/>
      <c r="I42" s="551"/>
      <c r="J42" s="551"/>
      <c r="K42" s="551"/>
      <c r="L42" s="551"/>
      <c r="M42" s="551"/>
      <c r="N42" s="551"/>
      <c r="O42" s="551"/>
      <c r="P42" s="551"/>
      <c r="Q42" s="551"/>
      <c r="R42" s="551"/>
      <c r="S42" s="551"/>
      <c r="T42" s="547"/>
    </row>
    <row r="43" spans="1:22" ht="13.5" thickBot="1">
      <c r="A43" s="548" t="s">
        <v>1127</v>
      </c>
      <c r="B43" s="549" t="s">
        <v>1128</v>
      </c>
      <c r="C43" s="550" t="s">
        <v>1073</v>
      </c>
      <c r="E43" s="551"/>
      <c r="F43" s="551"/>
      <c r="G43" s="551"/>
      <c r="H43" s="551"/>
      <c r="I43" s="551"/>
      <c r="J43" s="551"/>
      <c r="K43" s="551"/>
      <c r="L43" s="551"/>
      <c r="M43" s="551"/>
      <c r="N43" s="551"/>
      <c r="O43" s="551"/>
      <c r="P43" s="551"/>
      <c r="Q43" s="551"/>
      <c r="R43" s="551"/>
      <c r="S43" s="551"/>
      <c r="T43" s="547"/>
    </row>
    <row r="44" spans="1:22" ht="13.5" thickBot="1">
      <c r="A44" s="548">
        <v>21</v>
      </c>
      <c r="B44" s="549" t="s">
        <v>1129</v>
      </c>
      <c r="C44" s="550" t="s">
        <v>1096</v>
      </c>
      <c r="E44" s="551"/>
      <c r="F44" s="551"/>
      <c r="G44" s="551"/>
      <c r="H44" s="551"/>
      <c r="I44" s="551"/>
      <c r="J44" s="551"/>
      <c r="K44" s="551"/>
      <c r="L44" s="551"/>
      <c r="M44" s="551"/>
      <c r="N44" s="551"/>
      <c r="O44" s="551"/>
      <c r="P44" s="551"/>
      <c r="Q44" s="551"/>
      <c r="R44" s="551"/>
      <c r="S44" s="551"/>
      <c r="T44" s="547"/>
    </row>
    <row r="45" spans="1:22" ht="13.5" thickBot="1">
      <c r="A45" s="548" t="s">
        <v>1130</v>
      </c>
      <c r="B45" s="549" t="s">
        <v>1131</v>
      </c>
      <c r="C45" s="550" t="s">
        <v>1073</v>
      </c>
      <c r="E45" s="551"/>
      <c r="F45" s="551"/>
      <c r="G45" s="551"/>
      <c r="H45" s="551"/>
      <c r="I45" s="551"/>
      <c r="J45" s="551"/>
      <c r="K45" s="551"/>
      <c r="L45" s="551"/>
      <c r="M45" s="551"/>
      <c r="N45" s="551"/>
      <c r="O45" s="551"/>
      <c r="P45" s="551"/>
      <c r="Q45" s="551"/>
      <c r="R45" s="551"/>
      <c r="S45" s="551"/>
      <c r="T45" s="547"/>
    </row>
    <row r="46" spans="1:22" ht="51.75" thickBot="1">
      <c r="A46" s="548" t="s">
        <v>1132</v>
      </c>
      <c r="B46" s="549" t="s">
        <v>1133</v>
      </c>
      <c r="C46" s="550" t="s">
        <v>1134</v>
      </c>
      <c r="E46" s="551"/>
      <c r="F46" s="551"/>
      <c r="G46" s="551"/>
      <c r="H46" s="551"/>
      <c r="I46" s="551"/>
      <c r="J46" s="551"/>
      <c r="K46" s="551"/>
      <c r="L46" s="551"/>
      <c r="M46" s="551"/>
      <c r="N46" s="551"/>
      <c r="O46" s="551"/>
      <c r="P46" s="551"/>
      <c r="Q46" s="551"/>
      <c r="R46" s="551"/>
      <c r="S46" s="551"/>
      <c r="T46" s="547"/>
    </row>
    <row r="47" spans="1:22" ht="13.5" thickBot="1">
      <c r="A47" s="548" t="s">
        <v>1135</v>
      </c>
      <c r="B47" s="549" t="s">
        <v>1136</v>
      </c>
      <c r="C47" s="550" t="s">
        <v>1137</v>
      </c>
      <c r="E47" s="551"/>
      <c r="F47" s="551"/>
      <c r="G47" s="551"/>
      <c r="H47" s="551"/>
      <c r="I47" s="551"/>
      <c r="J47" s="551"/>
      <c r="K47" s="551"/>
      <c r="L47" s="551"/>
      <c r="M47" s="551"/>
      <c r="N47" s="551"/>
      <c r="O47" s="551"/>
      <c r="P47" s="551"/>
      <c r="Q47" s="551"/>
      <c r="R47" s="551"/>
      <c r="S47" s="551"/>
      <c r="T47" s="547"/>
    </row>
    <row r="48" spans="1:22" ht="13.5" thickBot="1">
      <c r="A48" s="548" t="s">
        <v>1138</v>
      </c>
      <c r="B48" s="549" t="s">
        <v>1139</v>
      </c>
      <c r="C48" s="550" t="s">
        <v>1073</v>
      </c>
      <c r="E48" s="551"/>
      <c r="F48" s="551"/>
      <c r="G48" s="551"/>
      <c r="H48" s="551"/>
      <c r="I48" s="551"/>
      <c r="J48" s="551"/>
      <c r="K48" s="551"/>
      <c r="L48" s="551"/>
      <c r="M48" s="551"/>
      <c r="N48" s="551"/>
      <c r="O48" s="551"/>
      <c r="P48" s="551"/>
      <c r="Q48" s="551"/>
      <c r="R48" s="551"/>
      <c r="S48" s="551"/>
      <c r="T48" s="547"/>
    </row>
    <row r="49" spans="1:20" ht="26.25" thickBot="1">
      <c r="A49" s="548">
        <v>22</v>
      </c>
      <c r="B49" s="549" t="s">
        <v>1140</v>
      </c>
      <c r="C49" s="550" t="s">
        <v>1141</v>
      </c>
      <c r="E49" s="551"/>
      <c r="F49" s="551"/>
      <c r="G49" s="551"/>
      <c r="H49" s="551"/>
      <c r="I49" s="551"/>
      <c r="J49" s="551"/>
      <c r="K49" s="551"/>
      <c r="L49" s="551"/>
      <c r="M49" s="551"/>
      <c r="N49" s="551"/>
      <c r="O49" s="551"/>
      <c r="P49" s="551"/>
      <c r="Q49" s="551"/>
      <c r="R49" s="551"/>
      <c r="S49" s="551"/>
      <c r="T49" s="547"/>
    </row>
    <row r="50" spans="1:20" ht="26.25" thickBot="1">
      <c r="A50" s="548" t="s">
        <v>1142</v>
      </c>
      <c r="B50" s="549" t="s">
        <v>75</v>
      </c>
      <c r="C50" s="550" t="s">
        <v>1073</v>
      </c>
      <c r="E50" s="551"/>
      <c r="F50" s="551"/>
      <c r="G50" s="551"/>
      <c r="H50" s="551"/>
      <c r="I50" s="551"/>
      <c r="J50" s="551"/>
      <c r="K50" s="551"/>
      <c r="L50" s="551"/>
      <c r="M50" s="551"/>
      <c r="N50" s="551"/>
      <c r="O50" s="551"/>
      <c r="P50" s="551"/>
      <c r="Q50" s="551"/>
      <c r="R50" s="551"/>
      <c r="S50" s="551"/>
      <c r="T50" s="547"/>
    </row>
    <row r="51" spans="1:20" ht="13.5" thickBot="1">
      <c r="A51" s="548">
        <v>23</v>
      </c>
      <c r="B51" s="549" t="s">
        <v>76</v>
      </c>
      <c r="C51" s="550" t="s">
        <v>1073</v>
      </c>
      <c r="E51" s="551"/>
      <c r="F51" s="551"/>
      <c r="G51" s="551"/>
      <c r="H51" s="551"/>
      <c r="I51" s="551"/>
      <c r="J51" s="551"/>
      <c r="K51" s="551"/>
      <c r="L51" s="551"/>
      <c r="M51" s="551"/>
      <c r="N51" s="551"/>
      <c r="O51" s="551"/>
      <c r="P51" s="551"/>
      <c r="Q51" s="551"/>
      <c r="R51" s="551"/>
      <c r="S51" s="551"/>
      <c r="T51" s="547"/>
    </row>
    <row r="52" spans="1:20" s="212" customFormat="1" ht="26.25" thickBot="1">
      <c r="A52" s="548">
        <v>24</v>
      </c>
      <c r="B52" s="552" t="s">
        <v>77</v>
      </c>
      <c r="C52" s="550" t="s">
        <v>1073</v>
      </c>
      <c r="E52" s="551"/>
      <c r="F52" s="551"/>
      <c r="G52" s="551"/>
      <c r="H52" s="551"/>
      <c r="I52" s="551"/>
      <c r="J52" s="551"/>
      <c r="K52" s="551"/>
      <c r="L52" s="551"/>
      <c r="M52" s="551"/>
      <c r="N52" s="551"/>
      <c r="O52" s="551"/>
      <c r="P52" s="551"/>
      <c r="Q52" s="551"/>
      <c r="R52" s="551"/>
      <c r="S52" s="551"/>
      <c r="T52" s="547"/>
    </row>
    <row r="53" spans="1:20" s="212" customFormat="1" ht="13.5" thickBot="1">
      <c r="A53" s="548">
        <v>25</v>
      </c>
      <c r="B53" s="552" t="s">
        <v>78</v>
      </c>
      <c r="C53" s="550" t="s">
        <v>1073</v>
      </c>
      <c r="E53" s="551"/>
      <c r="F53" s="551"/>
      <c r="G53" s="551"/>
      <c r="H53" s="551"/>
      <c r="I53" s="551"/>
      <c r="J53" s="551"/>
      <c r="K53" s="551"/>
      <c r="L53" s="551"/>
      <c r="M53" s="551"/>
      <c r="N53" s="551"/>
      <c r="O53" s="551"/>
      <c r="P53" s="551"/>
      <c r="Q53" s="551"/>
      <c r="R53" s="551"/>
      <c r="S53" s="551"/>
      <c r="T53" s="547"/>
    </row>
    <row r="55" spans="1:20">
      <c r="B55" s="566"/>
      <c r="C55" s="349" t="s">
        <v>378</v>
      </c>
      <c r="D55" s="349" t="s">
        <v>297</v>
      </c>
      <c r="E55" s="567" t="s">
        <v>1143</v>
      </c>
    </row>
    <row r="56" spans="1:20">
      <c r="B56" s="566" t="s">
        <v>1144</v>
      </c>
      <c r="C56" s="349" t="s">
        <v>27</v>
      </c>
      <c r="D56" s="568" t="str">
        <f>IF(SUMIFS($E$15:$S$15, $E$12:$S$12, "Unlimited Tier 1") = 'CA.R.1 CB composition'!C11,"OK","Commentary Required")</f>
        <v>OK</v>
      </c>
      <c r="E56" s="224"/>
    </row>
    <row r="57" spans="1:20">
      <c r="B57" s="566" t="s">
        <v>1145</v>
      </c>
      <c r="C57" s="349" t="s">
        <v>27</v>
      </c>
      <c r="D57" s="568" t="str">
        <f>IF(SUMIFS($E$15:$S$15, $E$12:$S$12, "Limited Tier 1") = 'CA.R.1 CB composition'!C44,"OK","Commentary Required")</f>
        <v>OK</v>
      </c>
      <c r="E57" s="224"/>
    </row>
    <row r="58" spans="1:20">
      <c r="B58" s="566" t="s">
        <v>1146</v>
      </c>
      <c r="C58" s="349" t="s">
        <v>27</v>
      </c>
      <c r="D58" s="568" t="str">
        <f>IF(SUMIFS($E$15:$S$15, $E$12:$S$12, "Tier 2") = 'CA.R.1 CB composition'!C63,"OK","Commentary Required")</f>
        <v>OK</v>
      </c>
      <c r="E58" s="224"/>
    </row>
  </sheetData>
  <sheetProtection insertHyperlinks="0"/>
  <mergeCells count="5">
    <mergeCell ref="A1:B1"/>
    <mergeCell ref="A2:B2"/>
    <mergeCell ref="A3:B3"/>
    <mergeCell ref="A4:B4"/>
    <mergeCell ref="A7:B7"/>
  </mergeCells>
  <conditionalFormatting sqref="D56:D58">
    <cfRule type="cellIs" dxfId="4" priority="1" operator="equal">
      <formula>"OK"</formula>
    </cfRule>
    <cfRule type="cellIs" dxfId="3" priority="2" operator="equal">
      <formula>"Commentary Required"</formula>
    </cfRule>
  </conditionalFormatting>
  <dataValidations count="2">
    <dataValidation type="decimal" allowBlank="1" showInputMessage="1" showErrorMessage="1" errorTitle="Error" error="Please enter a number of +/- 11 digits" sqref="E15:S15 E17:S19" xr:uid="{8CA5A62D-BD35-4F3D-8117-31B491A61910}">
      <formula1>-99999999999</formula1>
      <formula2>99999999999</formula2>
    </dataValidation>
    <dataValidation type="date" allowBlank="1" showInputMessage="1" showErrorMessage="1" errorTitle="Error" error="Please enter a date in the format of dd/mm/yyyy (e.g., 17/06/2024)" sqref="E23:S23 E21:S21" xr:uid="{FA5BE616-05F4-4925-BABA-B6D5759EA14D}">
      <formula1>1</formula1>
      <formula2>401404</formula2>
    </dataValidation>
  </dataValidations>
  <pageMargins left="0.7" right="0.7" top="0.75" bottom="0.75" header="0.3" footer="0.3"/>
  <pageSetup paperSize="8" scale="60" fitToWidth="2" orientation="landscape" r:id="rId1"/>
  <drawing r:id="rId2"/>
  <extLst>
    <ext xmlns:x14="http://schemas.microsoft.com/office/spreadsheetml/2009/9/main" uri="{CCE6A557-97BC-4b89-ADB6-D9C93CAAB3DF}">
      <x14:dataValidations xmlns:xm="http://schemas.microsoft.com/office/excel/2006/main" count="15">
        <x14:dataValidation type="list" allowBlank="1" showInputMessage="1" showErrorMessage="1" xr:uid="{A1191758-035F-4DDA-9B59-D3C8EA09530C}">
          <x14:formula1>
            <xm:f>DropDownList!$E$22:$G$22</xm:f>
          </x14:formula1>
          <xm:sqref>E12 F12 G12 H12 I12 J12 K12 L12 M12 N12 O12 P12 Q12 R12 S12 E42 F42 G42 H42 I42 J42 K42 L42 M42 N42 O42 P42 Q42 R42 S42</xm:sqref>
        </x14:dataValidation>
        <x14:dataValidation type="list" allowBlank="1" showInputMessage="1" showErrorMessage="1" xr:uid="{C9058C58-2E28-4EE4-A20F-96457935EDA3}">
          <x14:formula1>
            <xm:f>DropDownList!$E$23:$F$23</xm:f>
          </x14:formula1>
          <xm:sqref>E14 F14 G14 H14 I14 J14 K14 L14 M14 N14 O14 P14 Q14 R14 S14</xm:sqref>
        </x14:dataValidation>
        <x14:dataValidation type="list" allowBlank="1" showInputMessage="1" showErrorMessage="1" xr:uid="{4EECA3A5-DAEE-4B86-A4C0-20575D05EC64}">
          <x14:formula1>
            <xm:f>DropDownList!$E$24:$M$24</xm:f>
          </x14:formula1>
          <xm:sqref>E16 F16 G16 H16 I16 J16 K16 L16 M16 N16 O16 P16 Q16 R16 S16</xm:sqref>
        </x14:dataValidation>
        <x14:dataValidation type="list" allowBlank="1" showInputMessage="1" showErrorMessage="1" xr:uid="{99CD7555-30D8-43F2-87DD-39846A7F0B0F}">
          <x14:formula1>
            <xm:f>DropDownList!$E$25:$H$25</xm:f>
          </x14:formula1>
          <xm:sqref>E20 F20 G20 H20 I20 J20 K20 L20 M20 N20 O20 P20 Q20 R20 S20</xm:sqref>
        </x14:dataValidation>
        <x14:dataValidation type="list" allowBlank="1" showInputMessage="1" showErrorMessage="1" xr:uid="{8544B8AC-F2CA-45BB-B6D9-60D21CFFC4B2}">
          <x14:formula1>
            <xm:f>DropDownList!$E$26:$F$26</xm:f>
          </x14:formula1>
          <xm:sqref>E22 F22 G22 H22 I22 J22 K22 L22 M22 N22 O22 P22 Q22 R22 S22</xm:sqref>
        </x14:dataValidation>
        <x14:dataValidation type="list" allowBlank="1" showInputMessage="1" showErrorMessage="1" xr:uid="{256889B3-9E51-4945-BE7D-B0232CCFC7EB}">
          <x14:formula1>
            <xm:f>DropDownList!$E$27:$F$27</xm:f>
          </x14:formula1>
          <xm:sqref>E24 F24 G24 H24 I24 J24 K24 L24 M24 N24 O24 P24 Q24 R24 S24 E30 F30 G30 H30 I30 J30 K30 L30 M30 N30 O30 P30 Q30 R30 S30 E33 F33 G33 H33 I33 J33 K33 L33 M33 N33 O33 P33 Q33 R33 S33 E35 F35 G35 H35 I35 J35 K35 L35 M35 N35 O35 P35 Q35 R35 S35 E44 F44 G44 H44 I44 J44 K44 L44 M44 N44 O44 P44 Q44 R44 S44</xm:sqref>
        </x14:dataValidation>
        <x14:dataValidation type="list" allowBlank="1" showInputMessage="1" showErrorMessage="1" xr:uid="{1A131AB8-EB16-4940-AA77-6CB040438FB0}">
          <x14:formula1>
            <xm:f>DropDownList!$E$28:$H$28</xm:f>
          </x14:formula1>
          <xm:sqref>E28 F28 G28 H28 I28 J28 K28 L28 M28 N28 O28 P28 Q28 R28 S28</xm:sqref>
        </x14:dataValidation>
        <x14:dataValidation type="list" allowBlank="1" showInputMessage="1" showErrorMessage="1" xr:uid="{A2A4B428-CC2D-41B7-9172-36B1958D1528}">
          <x14:formula1>
            <xm:f>DropDownList!$E$29:$G$29</xm:f>
          </x14:formula1>
          <xm:sqref>E31 F31 G31 H31 I31 J31 K31 L31 M31 N31 O31 P31 Q31 R31 S31 E32 F32 G32 H32 I32 J32 K32 L32 M32 N32 O32 P32 Q32 R32 S32</xm:sqref>
        </x14:dataValidation>
        <x14:dataValidation type="list" allowBlank="1" showInputMessage="1" showErrorMessage="1" xr:uid="{B802B679-F5DB-419A-B957-1D40579BB334}">
          <x14:formula1>
            <xm:f>DropDownList!$E$30:$F$30</xm:f>
          </x14:formula1>
          <xm:sqref>E34 F34 G34 H34 I34 J34 K34 L34 M34 N34 O34 P34 Q34 R34 S34</xm:sqref>
        </x14:dataValidation>
        <x14:dataValidation type="list" allowBlank="1" showInputMessage="1" showErrorMessage="1" xr:uid="{B3699731-796D-4BA0-A630-6F1A033C3FD7}">
          <x14:formula1>
            <xm:f>DropDownList!$E$31:$F$31</xm:f>
          </x14:formula1>
          <xm:sqref>E37 F37 G37 H37 I37 J37 K37 L37 M37 N37 O37 P37 Q37 R37 S37</xm:sqref>
        </x14:dataValidation>
        <x14:dataValidation type="list" allowBlank="1" showInputMessage="1" showErrorMessage="1" xr:uid="{058A2B84-49AA-474F-A678-9A53AD51CAF3}">
          <x14:formula1>
            <xm:f>DropDownList!$E$32:$G$32</xm:f>
          </x14:formula1>
          <xm:sqref>E39 F39 G39 H39 I39 J39 K39 L39 M39 N39 O39 P39 Q39 R39 S39</xm:sqref>
        </x14:dataValidation>
        <x14:dataValidation type="list" allowBlank="1" showInputMessage="1" showErrorMessage="1" xr:uid="{181951B6-1952-4106-8E81-17EE884B6085}">
          <x14:formula1>
            <xm:f>DropDownList!$E$33:$G$33</xm:f>
          </x14:formula1>
          <xm:sqref>E41 F41 G41 H41 I41 J41 K41 L41 M41 N41 O41 P41 Q41 R41 S41</xm:sqref>
        </x14:dataValidation>
        <x14:dataValidation type="list" allowBlank="1" showInputMessage="1" showErrorMessage="1" xr:uid="{ED987259-B3AD-4601-93E1-44A5C74E8111}">
          <x14:formula1>
            <xm:f>DropDownList!$E$34:$G$34</xm:f>
          </x14:formula1>
          <xm:sqref>E46 F46 G46 H46 I46 J46 K46 L46 M46 N46 O46 P46 Q46 R46 S46</xm:sqref>
        </x14:dataValidation>
        <x14:dataValidation type="list" allowBlank="1" showInputMessage="1" showErrorMessage="1" xr:uid="{5BB7C60B-5B66-4B81-8A30-82C905EB9091}">
          <x14:formula1>
            <xm:f>DropDownList!$E$35:$G$35</xm:f>
          </x14:formula1>
          <xm:sqref>E47 F47 G47 H47 I47 J47 K47 L47 M47 N47 O47 P47 Q47 R47 S47</xm:sqref>
        </x14:dataValidation>
        <x14:dataValidation type="list" allowBlank="1" showInputMessage="1" showErrorMessage="1" xr:uid="{A3235189-45BF-4842-AE64-E209418B44AE}">
          <x14:formula1>
            <xm:f>DropDownList!$E$36:$G$36</xm:f>
          </x14:formula1>
          <xm:sqref>E49 F49 G49 H49 I49 J49 K49 L49 M49 N49 O49 P49 Q49 R49 S49</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EAB95-2C35-4CFB-9BC6-7C9CFF401E1E}">
  <sheetPr codeName="Sheet37">
    <pageSetUpPr fitToPage="1"/>
  </sheetPr>
  <dimension ref="A1:T79"/>
  <sheetViews>
    <sheetView showGridLines="0" zoomScale="80" zoomScaleNormal="80" workbookViewId="0">
      <selection sqref="A1:B1"/>
    </sheetView>
  </sheetViews>
  <sheetFormatPr defaultColWidth="9.42578125" defaultRowHeight="12.75"/>
  <cols>
    <col min="1" max="1" width="9.42578125" style="30" customWidth="1"/>
    <col min="2" max="2" width="78.42578125" style="30" customWidth="1"/>
    <col min="3" max="14" width="19" style="30" customWidth="1"/>
    <col min="15" max="15" width="10.42578125" style="30" bestFit="1" customWidth="1"/>
    <col min="16" max="16" width="19" style="30" customWidth="1"/>
    <col min="17" max="17" width="10.42578125" style="30" bestFit="1" customWidth="1"/>
    <col min="18" max="18" width="9.42578125" style="30"/>
    <col min="19" max="25" width="20.42578125" style="30" customWidth="1"/>
    <col min="26" max="16384" width="9.42578125" style="30"/>
  </cols>
  <sheetData>
    <row r="1" spans="1:17" ht="13.15" customHeight="1">
      <c r="A1" s="758" t="s">
        <v>1147</v>
      </c>
      <c r="B1" s="758"/>
      <c r="C1" s="758"/>
      <c r="D1" s="758"/>
      <c r="E1" s="758"/>
      <c r="F1" s="758"/>
      <c r="G1" s="758"/>
      <c r="H1" s="758"/>
      <c r="I1" s="758"/>
      <c r="J1" s="758"/>
      <c r="K1" s="758"/>
      <c r="L1" s="758"/>
      <c r="M1" s="758"/>
      <c r="N1" s="758"/>
      <c r="O1" s="758"/>
      <c r="P1" s="758"/>
      <c r="Q1" s="225"/>
    </row>
    <row r="2" spans="1:17" s="31" customFormat="1" ht="16.899999999999999" customHeight="1">
      <c r="A2" s="761" t="s">
        <v>108</v>
      </c>
      <c r="B2" s="762"/>
      <c r="C2" s="236" t="str">
        <f>'Cover Page'!F15</f>
        <v>&lt;&lt;Enter by Insurer&gt;&gt;</v>
      </c>
      <c r="D2" s="33"/>
      <c r="E2" s="33"/>
      <c r="F2" s="33"/>
      <c r="G2" s="33"/>
      <c r="H2" s="33"/>
      <c r="I2" s="33"/>
      <c r="J2" s="33"/>
      <c r="K2" s="33"/>
      <c r="L2" s="33"/>
      <c r="M2" s="33"/>
      <c r="N2" s="33"/>
      <c r="O2" s="33"/>
      <c r="P2" s="33"/>
      <c r="Q2" s="33"/>
    </row>
    <row r="3" spans="1:17" s="31" customFormat="1" ht="16.899999999999999" customHeight="1">
      <c r="A3" s="753" t="s">
        <v>109</v>
      </c>
      <c r="B3" s="754"/>
      <c r="C3" s="237" t="str">
        <f>TEXT(IF('Cover Page'!P13="","",'Cover Page'!P13), "dd mmm yyyy")</f>
        <v/>
      </c>
      <c r="D3" s="33"/>
      <c r="E3" s="33"/>
      <c r="F3" s="33"/>
      <c r="G3" s="33"/>
      <c r="H3" s="33"/>
      <c r="I3" s="33"/>
      <c r="J3" s="33"/>
      <c r="K3" s="33"/>
      <c r="L3" s="33"/>
      <c r="M3" s="33"/>
      <c r="N3" s="33"/>
      <c r="O3" s="33"/>
      <c r="P3" s="33"/>
      <c r="Q3" s="33"/>
    </row>
    <row r="4" spans="1:17" s="31" customFormat="1" ht="16.899999999999999" customHeight="1">
      <c r="A4" s="753" t="s">
        <v>110</v>
      </c>
      <c r="B4" s="754"/>
      <c r="C4" s="238"/>
      <c r="D4" s="33"/>
      <c r="E4" s="33"/>
      <c r="F4" s="33"/>
      <c r="G4" s="33"/>
      <c r="H4" s="33"/>
      <c r="I4" s="33"/>
      <c r="J4" s="33"/>
      <c r="K4" s="33"/>
      <c r="L4" s="33"/>
      <c r="M4" s="33"/>
      <c r="N4" s="33"/>
      <c r="O4" s="33"/>
      <c r="P4" s="33"/>
      <c r="Q4" s="33"/>
    </row>
    <row r="5" spans="1:17">
      <c r="B5" s="569"/>
      <c r="C5" s="569"/>
      <c r="D5" s="569"/>
      <c r="E5" s="569"/>
      <c r="F5" s="569"/>
      <c r="G5" s="569"/>
      <c r="H5" s="569"/>
      <c r="I5" s="569"/>
      <c r="J5" s="569"/>
      <c r="K5" s="569"/>
      <c r="L5" s="569"/>
      <c r="M5" s="569"/>
      <c r="N5" s="569"/>
      <c r="O5" s="569"/>
      <c r="P5" s="569"/>
      <c r="Q5" s="569"/>
    </row>
    <row r="6" spans="1:17">
      <c r="B6" s="569"/>
      <c r="C6" s="569"/>
      <c r="D6" s="569"/>
      <c r="E6" s="569"/>
      <c r="F6" s="569"/>
      <c r="G6" s="569"/>
      <c r="H6" s="569"/>
      <c r="I6" s="569"/>
      <c r="J6" s="569"/>
      <c r="K6" s="569"/>
      <c r="L6" s="569"/>
      <c r="M6" s="569"/>
      <c r="N6" s="569"/>
      <c r="O6" s="569"/>
      <c r="P6" s="226" t="s">
        <v>61</v>
      </c>
      <c r="Q6" s="570"/>
    </row>
    <row r="7" spans="1:17">
      <c r="B7" s="101" t="s">
        <v>111</v>
      </c>
      <c r="P7" s="227"/>
      <c r="Q7" s="571" t="str">
        <f>IF($P$6="With transition",IF(ISNA(MATCH($P$7,$S$57:$S$59,0)),1,INDEX($T$57:$T$59,MATCH($P$7,$S$57:$S$59,0),1)),"")</f>
        <v/>
      </c>
    </row>
    <row r="8" spans="1:17">
      <c r="B8" s="572" t="s">
        <v>115</v>
      </c>
      <c r="C8" s="572" t="s">
        <v>116</v>
      </c>
      <c r="D8" s="572" t="s">
        <v>117</v>
      </c>
      <c r="E8" s="572" t="s">
        <v>118</v>
      </c>
      <c r="F8" s="572" t="s">
        <v>119</v>
      </c>
      <c r="G8" s="572" t="s">
        <v>120</v>
      </c>
      <c r="H8" s="572" t="s">
        <v>121</v>
      </c>
      <c r="I8" s="572" t="s">
        <v>122</v>
      </c>
      <c r="J8" s="572" t="s">
        <v>123</v>
      </c>
      <c r="K8" s="572" t="s">
        <v>124</v>
      </c>
      <c r="L8" s="572" t="s">
        <v>125</v>
      </c>
      <c r="M8" s="572" t="s">
        <v>126</v>
      </c>
      <c r="N8" s="572" t="s">
        <v>127</v>
      </c>
      <c r="O8" s="572" t="s">
        <v>128</v>
      </c>
      <c r="P8" s="572" t="s">
        <v>129</v>
      </c>
      <c r="Q8" s="572" t="s">
        <v>130</v>
      </c>
    </row>
    <row r="9" spans="1:17" ht="19.5" customHeight="1">
      <c r="C9" s="639" t="s">
        <v>156</v>
      </c>
      <c r="D9" s="640"/>
      <c r="E9" s="640"/>
      <c r="F9" s="640"/>
      <c r="G9" s="640"/>
      <c r="H9" s="640"/>
      <c r="I9" s="640"/>
      <c r="J9" s="640"/>
      <c r="K9" s="639" t="s">
        <v>157</v>
      </c>
      <c r="L9" s="640"/>
      <c r="M9" s="639" t="s">
        <v>1148</v>
      </c>
      <c r="N9" s="718" t="s">
        <v>1149</v>
      </c>
      <c r="O9" s="718" t="s">
        <v>1150</v>
      </c>
      <c r="P9" s="718" t="s">
        <v>1151</v>
      </c>
      <c r="Q9" s="718" t="s">
        <v>1150</v>
      </c>
    </row>
    <row r="10" spans="1:17" ht="45" customHeight="1">
      <c r="B10" s="35"/>
      <c r="C10" s="667" t="s">
        <v>160</v>
      </c>
      <c r="D10" s="668"/>
      <c r="E10" s="668"/>
      <c r="F10" s="668"/>
      <c r="G10" s="668"/>
      <c r="H10" s="668"/>
      <c r="I10" s="669"/>
      <c r="J10" s="639" t="s">
        <v>161</v>
      </c>
      <c r="K10" s="639" t="s">
        <v>162</v>
      </c>
      <c r="L10" s="639" t="s">
        <v>161</v>
      </c>
      <c r="M10" s="640"/>
      <c r="N10" s="719"/>
      <c r="O10" s="719"/>
      <c r="P10" s="719"/>
      <c r="Q10" s="719"/>
    </row>
    <row r="11" spans="1:17" ht="201.75" customHeight="1">
      <c r="B11" s="235" t="s">
        <v>1152</v>
      </c>
      <c r="C11" s="256" t="s">
        <v>163</v>
      </c>
      <c r="D11" s="256" t="s">
        <v>164</v>
      </c>
      <c r="E11" s="256" t="s">
        <v>165</v>
      </c>
      <c r="F11" s="256" t="s">
        <v>1153</v>
      </c>
      <c r="G11" s="256" t="s">
        <v>1154</v>
      </c>
      <c r="H11" s="256" t="s">
        <v>166</v>
      </c>
      <c r="I11" s="256" t="s">
        <v>460</v>
      </c>
      <c r="J11" s="640"/>
      <c r="K11" s="640"/>
      <c r="L11" s="640"/>
      <c r="M11" s="640"/>
      <c r="N11" s="719"/>
      <c r="O11" s="719"/>
      <c r="P11" s="719"/>
      <c r="Q11" s="719"/>
    </row>
    <row r="12" spans="1:17">
      <c r="B12" s="235"/>
      <c r="C12" s="356"/>
      <c r="D12" s="356"/>
      <c r="E12" s="356"/>
      <c r="F12" s="356"/>
      <c r="G12" s="356"/>
      <c r="H12" s="356"/>
      <c r="I12" s="356"/>
      <c r="J12" s="356"/>
      <c r="K12" s="356"/>
      <c r="L12" s="356"/>
      <c r="M12" s="356"/>
      <c r="N12" s="356"/>
      <c r="O12" s="356"/>
      <c r="P12" s="356"/>
      <c r="Q12" s="356"/>
    </row>
    <row r="13" spans="1:17" s="35" customFormat="1">
      <c r="B13" s="534" t="s">
        <v>1155</v>
      </c>
      <c r="C13" s="228" cm="1">
        <f t="array" ref="C13">SQRT(MMULT(MMULT(TRANSPOSE(IF(C14:C18&lt;0,0,C14:C18)),IF($A$14="Up",'CA.P.4.Q Correlation Matrices'!$C$19:$G$23,'CA.P.4.Q Correlation Matrices'!$C$27:$G$31)),IF(C14:C18&lt;0,0,C14:C18)))</f>
        <v>0</v>
      </c>
      <c r="D13" s="228" cm="1">
        <f t="array" ref="D13">SQRT(MMULT(MMULT(TRANSPOSE(IF(D14:D18&lt;0,0,D14:D18)),IF($A$14="Up",'CA.P.4.Q Correlation Matrices'!$C$19:$G$23,'CA.P.4.Q Correlation Matrices'!$C$27:$G$31)),IF(D14:D18&lt;0,0,D14:D18)))</f>
        <v>0</v>
      </c>
      <c r="E13" s="228" cm="1">
        <f t="array" ref="E13">SQRT(MMULT(MMULT(TRANSPOSE(IF(E14:E18&lt;0,0,E14:E18)),IF($A$14="Up",'CA.P.4.Q Correlation Matrices'!$C$19:$G$23,'CA.P.4.Q Correlation Matrices'!$C$27:$G$31)),IF(E14:E18&lt;0,0,E14:E18)))</f>
        <v>0</v>
      </c>
      <c r="F13" s="229"/>
      <c r="G13" s="228" cm="1">
        <f t="array" ref="G13">SQRT(MMULT(MMULT(TRANSPOSE(IF(G14:G18&lt;0,0,G14:G18)),IF($A$14="Up",'CA.P.4.Q Correlation Matrices'!$C$19:$G$23,'CA.P.4.Q Correlation Matrices'!$C$27:$G$31)),IF(G14:G18&lt;0,0,G14:G18)))</f>
        <v>0</v>
      </c>
      <c r="H13" s="228" cm="1">
        <f t="array" ref="H13">SQRT(MMULT(MMULT(TRANSPOSE(IF(H14:H18&lt;0,0,H14:H18)),IF($A$14="Up",'CA.P.4.Q Correlation Matrices'!$C$19:$G$23,'CA.P.4.Q Correlation Matrices'!$C$27:$G$31)),IF(H14:H18&lt;0,0,H14:H18)))</f>
        <v>0</v>
      </c>
      <c r="I13" s="228" cm="1">
        <f t="array" ref="I13">+SQRT(MMULT(MMULT(TRANSPOSE(IF(I14:I18-$F14:$F18&lt;0,0,I14:I18-$F14:$F18)),IF($A$14="Up",'CA.P.4.Q Correlation Matrices'!$C$19:$G$23,'CA.P.4.Q Correlation Matrices'!$C$27:$G$31)),IF(I14:I18-$F14:$F18&lt;0,0,I14:I18-$F14:$F18)))+$F13</f>
        <v>0</v>
      </c>
      <c r="J13" s="573"/>
      <c r="K13" s="228" cm="1">
        <f t="array" ref="K13">SQRT(MMULT(MMULT(TRANSPOSE(IF(K14:K18&lt;0,0,K14:K18)),IF($A$14="Up",'CA.P.4.Q Correlation Matrices'!$C$19:$G$23,'CA.P.4.Q Correlation Matrices'!$C$27:$G$31)),IF(K14:K18&lt;0,0,K14:K18)))</f>
        <v>0</v>
      </c>
      <c r="L13" s="573"/>
      <c r="M13" s="228" cm="1">
        <f t="array" ref="M13">SQRT(MMULT(MMULT(TRANSPOSE(IF(M14:M18&lt;0,0,M14:M18)),IF($A$14="Up",'CA.P.4.Q Correlation Matrices'!$C$19:$G$23,'CA.P.4.Q Correlation Matrices'!$C$27:$G$31)),IF(M14:M18&lt;0,0,M14:M18)))</f>
        <v>0</v>
      </c>
      <c r="N13" s="228" cm="1">
        <f t="array" ref="N13">+SQRT(MMULT(MMULT(TRANSPOSE(IF(N14:N18-$F14:$F18&lt;0,0,N14:N18-$F14:$F18)),IF($A$14="Up",'CA.P.4.Q Correlation Matrices'!$C$19:$G$23,'CA.P.4.Q Correlation Matrices'!$C$27:$G$31)),IF(N14:N18-$F14:$F18&lt;0,0,N14:N18-$F14:$F18)))+$F13</f>
        <v>0</v>
      </c>
      <c r="O13" s="574" t="str">
        <f>IFERROR(N13/N$44,"")</f>
        <v/>
      </c>
      <c r="P13" s="228" t="str" cm="1">
        <f t="array" ref="P13">IF($P$6="With transition",+SQRT(MMULT(MMULT(TRANSPOSE(IF(P14:P18-$F14:$F18*$Q$7&lt;0,0,P14:P18-$F14:$F18*$Q$7)),IF($A$14="Up",'CA.P.4.Q Correlation Matrices'!$C$19:$G$23,'CA.P.4.Q Correlation Matrices'!$C$27:$G$31)),IF(P14:P18-$F14:$F18*$Q$7&lt;0,0,P14:P18-$F14:$F18*$Q$7)))+$F13*$Q$7,"")</f>
        <v/>
      </c>
      <c r="Q13" s="574" t="str">
        <f>IF($P$6="With transition",IFERROR(P13/P$44,""),"")</f>
        <v/>
      </c>
    </row>
    <row r="14" spans="1:17" s="35" customFormat="1">
      <c r="A14" s="230"/>
      <c r="B14" s="575" t="s">
        <v>531</v>
      </c>
      <c r="C14" s="231"/>
      <c r="D14" s="231"/>
      <c r="E14" s="231"/>
      <c r="F14" s="231"/>
      <c r="G14" s="231"/>
      <c r="H14" s="231"/>
      <c r="I14" s="228">
        <f>SUM(C14:H14)</f>
        <v>0</v>
      </c>
      <c r="J14" s="576"/>
      <c r="K14" s="231"/>
      <c r="L14" s="576"/>
      <c r="M14" s="231"/>
      <c r="N14" s="228">
        <f>+I14+K14+M14</f>
        <v>0</v>
      </c>
      <c r="O14" s="577" t="str">
        <f>IFERROR(MAX(0,N14)/N$44,"")</f>
        <v/>
      </c>
      <c r="P14" s="228" t="str">
        <f>IF($P$6="With transition",N14*$Q$7,"")</f>
        <v/>
      </c>
      <c r="Q14" s="577" t="str">
        <f>IF($P$6="With transition",IFERROR(MAX(0,P14)/P$44,""),"")</f>
        <v/>
      </c>
    </row>
    <row r="15" spans="1:17" s="35" customFormat="1">
      <c r="B15" s="575" t="s">
        <v>532</v>
      </c>
      <c r="C15" s="231"/>
      <c r="D15" s="231"/>
      <c r="E15" s="231"/>
      <c r="F15" s="231"/>
      <c r="G15" s="231"/>
      <c r="H15" s="231"/>
      <c r="I15" s="228">
        <f>SUM(C15:H15)</f>
        <v>0</v>
      </c>
      <c r="J15" s="576"/>
      <c r="K15" s="231"/>
      <c r="L15" s="576"/>
      <c r="M15" s="231"/>
      <c r="N15" s="228">
        <f>+I15+K15+M15</f>
        <v>0</v>
      </c>
      <c r="O15" s="577" t="str">
        <f>IFERROR(MAX(0,N15)/N$44,"")</f>
        <v/>
      </c>
      <c r="P15" s="228" t="str">
        <f>IF($P$6="With transition",N15*$Q$7,"")</f>
        <v/>
      </c>
      <c r="Q15" s="577" t="str">
        <f>IF($P$6="With transition",IFERROR(MAX(0,P15)/P$44,""),"")</f>
        <v/>
      </c>
    </row>
    <row r="16" spans="1:17" s="35" customFormat="1">
      <c r="B16" s="575" t="s">
        <v>533</v>
      </c>
      <c r="C16" s="231"/>
      <c r="D16" s="231"/>
      <c r="E16" s="231"/>
      <c r="F16" s="231"/>
      <c r="G16" s="231"/>
      <c r="H16" s="231"/>
      <c r="I16" s="228">
        <f>SUM(C16:H16)</f>
        <v>0</v>
      </c>
      <c r="J16" s="576"/>
      <c r="K16" s="231"/>
      <c r="L16" s="576"/>
      <c r="M16" s="231"/>
      <c r="N16" s="228">
        <f>+I16+K16+M16</f>
        <v>0</v>
      </c>
      <c r="O16" s="577" t="str">
        <f>IFERROR(MAX(0,N16)/N$44,"")</f>
        <v/>
      </c>
      <c r="P16" s="228" t="str">
        <f>IF($P$6="With transition",N16*$Q$7,"")</f>
        <v/>
      </c>
      <c r="Q16" s="577" t="str">
        <f>IF($P$6="With transition",IFERROR(MAX(0,P16)/P$44,""),"")</f>
        <v/>
      </c>
    </row>
    <row r="17" spans="1:17" s="35" customFormat="1">
      <c r="B17" s="575" t="s">
        <v>1156</v>
      </c>
      <c r="C17" s="231"/>
      <c r="D17" s="231"/>
      <c r="E17" s="231"/>
      <c r="F17" s="231"/>
      <c r="G17" s="231"/>
      <c r="H17" s="231"/>
      <c r="I17" s="228">
        <f>SUM(C17:H17)</f>
        <v>0</v>
      </c>
      <c r="J17" s="576"/>
      <c r="K17" s="231"/>
      <c r="L17" s="576"/>
      <c r="M17" s="231"/>
      <c r="N17" s="228">
        <f>+I17+K17+M17</f>
        <v>0</v>
      </c>
      <c r="O17" s="577" t="str">
        <f>IFERROR(MAX(0,N17)/N$44,"")</f>
        <v/>
      </c>
      <c r="P17" s="228" t="str">
        <f>IF($P$6="With transition",N17*$Q$7,"")</f>
        <v/>
      </c>
      <c r="Q17" s="577" t="str">
        <f>IF($P$6="With transition",IFERROR(MAX(0,P17)/P$44,""),"")</f>
        <v/>
      </c>
    </row>
    <row r="18" spans="1:17" s="35" customFormat="1">
      <c r="B18" s="575" t="s">
        <v>535</v>
      </c>
      <c r="C18" s="576"/>
      <c r="D18" s="576"/>
      <c r="E18" s="576"/>
      <c r="F18" s="231"/>
      <c r="G18" s="576"/>
      <c r="H18" s="576"/>
      <c r="I18" s="231"/>
      <c r="J18" s="576"/>
      <c r="K18" s="231"/>
      <c r="L18" s="576"/>
      <c r="M18" s="231"/>
      <c r="N18" s="228">
        <f>+I18+K18+M18</f>
        <v>0</v>
      </c>
      <c r="O18" s="577" t="str">
        <f>IFERROR(MAX(0,N18)/N$44,"")</f>
        <v/>
      </c>
      <c r="P18" s="228" t="str">
        <f>IF($P$6="With transition",N18*$Q$7,"")</f>
        <v/>
      </c>
      <c r="Q18" s="577" t="str">
        <f>IF($P$6="With transition",IFERROR(MAX(0,P18)/P$44,""),"")</f>
        <v/>
      </c>
    </row>
    <row r="19" spans="1:17" s="35" customFormat="1">
      <c r="B19" s="575" t="s">
        <v>1157</v>
      </c>
      <c r="C19" s="228">
        <f t="shared" ref="C19:I19" si="0">+C13-SUMIF(C14:C18,"&gt;0")</f>
        <v>0</v>
      </c>
      <c r="D19" s="228">
        <f t="shared" si="0"/>
        <v>0</v>
      </c>
      <c r="E19" s="228">
        <f t="shared" si="0"/>
        <v>0</v>
      </c>
      <c r="F19" s="228">
        <f t="shared" si="0"/>
        <v>0</v>
      </c>
      <c r="G19" s="228">
        <f t="shared" si="0"/>
        <v>0</v>
      </c>
      <c r="H19" s="228">
        <f t="shared" si="0"/>
        <v>0</v>
      </c>
      <c r="I19" s="228">
        <f t="shared" si="0"/>
        <v>0</v>
      </c>
      <c r="J19" s="576"/>
      <c r="K19" s="228">
        <f>+K13-SUMIF(K14:K18,"&gt;0")</f>
        <v>0</v>
      </c>
      <c r="L19" s="576"/>
      <c r="M19" s="228">
        <f>+M13-SUMIF(M14:M18,"&gt;0")</f>
        <v>0</v>
      </c>
      <c r="N19" s="228">
        <f>+N13-SUMIF(N14:N18,"&gt;0")</f>
        <v>0</v>
      </c>
      <c r="O19" s="577" t="str">
        <f>IFERROR(N19/N$44,"")</f>
        <v/>
      </c>
      <c r="P19" s="228" t="str">
        <f>IF($P$6="With transition",+P13-SUMIF(P14:P18,"&gt;0"),"")</f>
        <v/>
      </c>
      <c r="Q19" s="577" t="str">
        <f>IF($P$6="With transition",IFERROR(P19/P$44,""),"")</f>
        <v/>
      </c>
    </row>
    <row r="20" spans="1:17" s="35" customFormat="1">
      <c r="B20" s="235"/>
      <c r="C20" s="235"/>
      <c r="D20" s="235"/>
      <c r="E20" s="235"/>
      <c r="F20" s="235"/>
      <c r="G20" s="235"/>
      <c r="H20" s="235"/>
      <c r="I20" s="235"/>
      <c r="J20" s="235"/>
      <c r="K20" s="235"/>
      <c r="L20" s="235"/>
      <c r="M20" s="235"/>
      <c r="N20" s="235"/>
      <c r="O20" s="235"/>
      <c r="P20" s="235"/>
      <c r="Q20" s="235"/>
    </row>
    <row r="21" spans="1:17" s="35" customFormat="1">
      <c r="B21" s="534" t="s">
        <v>1158</v>
      </c>
      <c r="C21" s="228" cm="1">
        <f t="array" ref="C21">SQRT(MMULT(MMULT(TRANSPOSE(IF(C22:C27&lt;0,0,C22:C27)),'CA.P.4.Q Correlation Matrices'!$C$37:$H$42),IF(C22:C27&lt;0,0,C22:C27)))</f>
        <v>0</v>
      </c>
      <c r="D21" s="228" cm="1">
        <f t="array" ref="D21">SQRT(MMULT(MMULT(TRANSPOSE(IF(D22:D27&lt;0,0,D22:D27)),'CA.P.4.Q Correlation Matrices'!$C$37:$H$42),IF(D22:D27&lt;0,0,D22:D27)))</f>
        <v>0</v>
      </c>
      <c r="E21" s="228" cm="1">
        <f t="array" ref="E21">SQRT(MMULT(MMULT(TRANSPOSE(IF(E22:E27&lt;0,0,E22:E27)),'CA.P.4.Q Correlation Matrices'!$C$37:$H$42),IF(E22:E27&lt;0,0,E22:E27)))</f>
        <v>0</v>
      </c>
      <c r="F21" s="229"/>
      <c r="G21" s="228" cm="1">
        <f t="array" ref="G21">SQRT(MMULT(MMULT(TRANSPOSE(IF(G22:G27&lt;0,0,G22:G27)),'CA.P.4.Q Correlation Matrices'!$C$37:$H$42),IF(G22:G27&lt;0,0,G22:G27)))</f>
        <v>0</v>
      </c>
      <c r="H21" s="228" cm="1">
        <f t="array" ref="H21">SQRT(MMULT(MMULT(TRANSPOSE(IF(H22:H27&lt;0,0,H22:H27)),'CA.P.4.Q Correlation Matrices'!$C$37:$H$42),IF(H22:H27&lt;0,0,H22:H27)))</f>
        <v>0</v>
      </c>
      <c r="I21" s="228" cm="1">
        <f t="array" ref="I21">+SQRT(MMULT(MMULT(TRANSPOSE(IF(I22:I27-$F22:$F27&lt;0,0,I22:I27-$F22:$F27)),'CA.P.4.Q Correlation Matrices'!$C$37:$H$42),IF(I22:I27-$F22:$F27&lt;0,0,I22:I27-$F22:$F27)))+$F21</f>
        <v>0</v>
      </c>
      <c r="J21" s="573"/>
      <c r="K21" s="228" cm="1">
        <f t="array" ref="K21">SQRT(MMULT(MMULT(TRANSPOSE(IF(K22:K27&lt;0,0,K22:K27)),'CA.P.4.Q Correlation Matrices'!$C$37:$H$42),IF(K22:K27&lt;0,0,K22:K27)))</f>
        <v>0</v>
      </c>
      <c r="L21" s="573"/>
      <c r="M21" s="573"/>
      <c r="N21" s="228" cm="1">
        <f t="array" ref="N21">+SQRT(MMULT(MMULT(TRANSPOSE(IF(N22:N27-$F22:$F27&lt;0,0,N22:N27-$F22:$F27)),'CA.P.4.Q Correlation Matrices'!$C$37:$H$42),IF(N22:N27-$F22:$F27&lt;0,0,N22:N27-$F22:$F27)))+$F21</f>
        <v>0</v>
      </c>
      <c r="O21" s="574" t="str">
        <f>IFERROR(N21/N$44,"")</f>
        <v/>
      </c>
      <c r="P21" s="228" t="str">
        <f t="shared" ref="P21:P28" si="1">IF($P$6="With transition",N21,"")</f>
        <v/>
      </c>
      <c r="Q21" s="574" t="str">
        <f>IF($P$6="With transition",IFERROR(P21/P$44,""),"")</f>
        <v/>
      </c>
    </row>
    <row r="22" spans="1:17" s="35" customFormat="1">
      <c r="B22" s="575" t="s">
        <v>1159</v>
      </c>
      <c r="C22" s="231"/>
      <c r="D22" s="231"/>
      <c r="E22" s="231"/>
      <c r="F22" s="232"/>
      <c r="G22" s="231"/>
      <c r="H22" s="231"/>
      <c r="I22" s="228">
        <f t="shared" ref="I22:I27" si="2">SUM(C22:H22)</f>
        <v>0</v>
      </c>
      <c r="J22" s="576"/>
      <c r="K22" s="232"/>
      <c r="L22" s="576"/>
      <c r="M22" s="576"/>
      <c r="N22" s="228">
        <f t="shared" ref="N22:N27" si="3">+I22+K22</f>
        <v>0</v>
      </c>
      <c r="O22" s="577" t="str">
        <f t="shared" ref="O22:O27" si="4">IFERROR(MAX(0,N22)/N$44,"")</f>
        <v/>
      </c>
      <c r="P22" s="228" t="str">
        <f t="shared" si="1"/>
        <v/>
      </c>
      <c r="Q22" s="577" t="str">
        <f t="shared" ref="Q22:Q27" si="5">IF($P$6="With transition",IFERROR(MAX(0,P22)/P$44,""),"")</f>
        <v/>
      </c>
    </row>
    <row r="23" spans="1:17" s="35" customFormat="1">
      <c r="B23" s="575" t="s">
        <v>1160</v>
      </c>
      <c r="C23" s="231"/>
      <c r="D23" s="231"/>
      <c r="E23" s="231"/>
      <c r="F23" s="232"/>
      <c r="G23" s="231"/>
      <c r="H23" s="231"/>
      <c r="I23" s="228">
        <f t="shared" si="2"/>
        <v>0</v>
      </c>
      <c r="J23" s="576"/>
      <c r="K23" s="232"/>
      <c r="L23" s="576"/>
      <c r="M23" s="576"/>
      <c r="N23" s="228">
        <f t="shared" si="3"/>
        <v>0</v>
      </c>
      <c r="O23" s="577" t="str">
        <f t="shared" si="4"/>
        <v/>
      </c>
      <c r="P23" s="228" t="str">
        <f t="shared" si="1"/>
        <v/>
      </c>
      <c r="Q23" s="577" t="str">
        <f t="shared" si="5"/>
        <v/>
      </c>
    </row>
    <row r="24" spans="1:17" s="35" customFormat="1">
      <c r="B24" s="575" t="s">
        <v>1161</v>
      </c>
      <c r="C24" s="231"/>
      <c r="D24" s="231"/>
      <c r="E24" s="231"/>
      <c r="F24" s="232"/>
      <c r="G24" s="231"/>
      <c r="H24" s="231"/>
      <c r="I24" s="228">
        <f t="shared" si="2"/>
        <v>0</v>
      </c>
      <c r="J24" s="576"/>
      <c r="K24" s="576"/>
      <c r="L24" s="576"/>
      <c r="M24" s="576"/>
      <c r="N24" s="228">
        <f t="shared" si="3"/>
        <v>0</v>
      </c>
      <c r="O24" s="577" t="str">
        <f t="shared" si="4"/>
        <v/>
      </c>
      <c r="P24" s="228" t="str">
        <f t="shared" si="1"/>
        <v/>
      </c>
      <c r="Q24" s="577" t="str">
        <f t="shared" si="5"/>
        <v/>
      </c>
    </row>
    <row r="25" spans="1:17" s="35" customFormat="1">
      <c r="B25" s="575" t="s">
        <v>1162</v>
      </c>
      <c r="C25" s="231"/>
      <c r="D25" s="231"/>
      <c r="E25" s="231"/>
      <c r="F25" s="232"/>
      <c r="G25" s="231"/>
      <c r="H25" s="231"/>
      <c r="I25" s="228">
        <f t="shared" si="2"/>
        <v>0</v>
      </c>
      <c r="J25" s="576"/>
      <c r="K25" s="576"/>
      <c r="L25" s="576"/>
      <c r="M25" s="576"/>
      <c r="N25" s="228">
        <f t="shared" si="3"/>
        <v>0</v>
      </c>
      <c r="O25" s="577" t="str">
        <f t="shared" si="4"/>
        <v/>
      </c>
      <c r="P25" s="228" t="str">
        <f t="shared" si="1"/>
        <v/>
      </c>
      <c r="Q25" s="577" t="str">
        <f t="shared" si="5"/>
        <v/>
      </c>
    </row>
    <row r="26" spans="1:17" s="35" customFormat="1">
      <c r="B26" s="575" t="s">
        <v>1163</v>
      </c>
      <c r="C26" s="231"/>
      <c r="D26" s="231"/>
      <c r="E26" s="231"/>
      <c r="F26" s="232"/>
      <c r="G26" s="231"/>
      <c r="H26" s="231"/>
      <c r="I26" s="228">
        <f t="shared" si="2"/>
        <v>0</v>
      </c>
      <c r="J26" s="576"/>
      <c r="K26" s="576"/>
      <c r="L26" s="576"/>
      <c r="M26" s="576"/>
      <c r="N26" s="228">
        <f t="shared" si="3"/>
        <v>0</v>
      </c>
      <c r="O26" s="577" t="str">
        <f t="shared" si="4"/>
        <v/>
      </c>
      <c r="P26" s="228" t="str">
        <f t="shared" si="1"/>
        <v/>
      </c>
      <c r="Q26" s="577" t="str">
        <f t="shared" si="5"/>
        <v/>
      </c>
    </row>
    <row r="27" spans="1:17" s="35" customFormat="1">
      <c r="A27" s="230"/>
      <c r="B27" s="575" t="s">
        <v>1164</v>
      </c>
      <c r="C27" s="231"/>
      <c r="D27" s="231"/>
      <c r="E27" s="231"/>
      <c r="F27" s="232"/>
      <c r="G27" s="231"/>
      <c r="H27" s="231"/>
      <c r="I27" s="228">
        <f t="shared" si="2"/>
        <v>0</v>
      </c>
      <c r="J27" s="576"/>
      <c r="K27" s="232"/>
      <c r="L27" s="576"/>
      <c r="M27" s="576"/>
      <c r="N27" s="228">
        <f t="shared" si="3"/>
        <v>0</v>
      </c>
      <c r="O27" s="577" t="str">
        <f t="shared" si="4"/>
        <v/>
      </c>
      <c r="P27" s="228" t="str">
        <f t="shared" si="1"/>
        <v/>
      </c>
      <c r="Q27" s="577" t="str">
        <f t="shared" si="5"/>
        <v/>
      </c>
    </row>
    <row r="28" spans="1:17" s="35" customFormat="1">
      <c r="B28" s="575" t="s">
        <v>1165</v>
      </c>
      <c r="C28" s="228">
        <f t="shared" ref="C28:I28" si="6">+C21-SUMIF(C22:C27,"&gt;0")</f>
        <v>0</v>
      </c>
      <c r="D28" s="228">
        <f t="shared" si="6"/>
        <v>0</v>
      </c>
      <c r="E28" s="228">
        <f t="shared" si="6"/>
        <v>0</v>
      </c>
      <c r="F28" s="228">
        <f t="shared" si="6"/>
        <v>0</v>
      </c>
      <c r="G28" s="228">
        <f t="shared" si="6"/>
        <v>0</v>
      </c>
      <c r="H28" s="228">
        <f t="shared" si="6"/>
        <v>0</v>
      </c>
      <c r="I28" s="228">
        <f t="shared" si="6"/>
        <v>0</v>
      </c>
      <c r="J28" s="576"/>
      <c r="K28" s="228">
        <f>+K21-SUMIF(K22:K27,"&gt;0")</f>
        <v>0</v>
      </c>
      <c r="L28" s="576"/>
      <c r="M28" s="576"/>
      <c r="N28" s="228">
        <f>+N21-SUMIF(N22:N27,"&gt;0")</f>
        <v>0</v>
      </c>
      <c r="O28" s="577" t="str">
        <f>IFERROR(N28/N$44,"")</f>
        <v/>
      </c>
      <c r="P28" s="228" t="str">
        <f t="shared" si="1"/>
        <v/>
      </c>
      <c r="Q28" s="577" t="str">
        <f>IF($P$6="With transition",IFERROR(P28/P$44,""),"")</f>
        <v/>
      </c>
    </row>
    <row r="29" spans="1:17" s="35" customFormat="1">
      <c r="B29" s="235"/>
      <c r="C29" s="235"/>
      <c r="D29" s="235"/>
      <c r="E29" s="235"/>
      <c r="F29" s="235"/>
      <c r="G29" s="235"/>
      <c r="H29" s="235"/>
      <c r="I29" s="235"/>
      <c r="J29" s="235"/>
      <c r="K29" s="235"/>
      <c r="L29" s="235"/>
      <c r="M29" s="235"/>
      <c r="N29" s="235"/>
      <c r="O29" s="235"/>
      <c r="P29" s="235"/>
      <c r="Q29" s="235"/>
    </row>
    <row r="30" spans="1:17" s="35" customFormat="1">
      <c r="B30" s="534" t="s">
        <v>1166</v>
      </c>
      <c r="C30" s="573"/>
      <c r="D30" s="573"/>
      <c r="E30" s="573"/>
      <c r="F30" s="228">
        <f>F31</f>
        <v>0</v>
      </c>
      <c r="G30" s="573"/>
      <c r="H30" s="573"/>
      <c r="I30" s="228">
        <f>I31</f>
        <v>0</v>
      </c>
      <c r="J30" s="573"/>
      <c r="K30" s="229"/>
      <c r="L30" s="573"/>
      <c r="M30" s="573"/>
      <c r="N30" s="228">
        <f t="shared" ref="N30:N38" si="7">+I30+K30</f>
        <v>0</v>
      </c>
      <c r="O30" s="574" t="str">
        <f>IFERROR(N30/N$44,"")</f>
        <v/>
      </c>
      <c r="P30" s="228" t="str">
        <f t="shared" ref="P30:P38" si="8">IF($P$6="With transition",N30,"")</f>
        <v/>
      </c>
      <c r="Q30" s="574" t="str">
        <f>IF($P$6="With transition",IFERROR(P30/P$44,""),"")</f>
        <v/>
      </c>
    </row>
    <row r="31" spans="1:17" s="35" customFormat="1">
      <c r="B31" s="534" t="s">
        <v>1167</v>
      </c>
      <c r="C31" s="573"/>
      <c r="D31" s="573"/>
      <c r="E31" s="573"/>
      <c r="F31" s="228">
        <f>F32</f>
        <v>0</v>
      </c>
      <c r="G31" s="573"/>
      <c r="H31" s="573"/>
      <c r="I31" s="228">
        <f>I32</f>
        <v>0</v>
      </c>
      <c r="J31" s="573"/>
      <c r="K31" s="229"/>
      <c r="L31" s="573"/>
      <c r="M31" s="573"/>
      <c r="N31" s="228">
        <f t="shared" si="7"/>
        <v>0</v>
      </c>
      <c r="O31" s="574" t="str">
        <f>IFERROR(N31/N$44,"")</f>
        <v/>
      </c>
      <c r="P31" s="228" t="str">
        <f t="shared" si="8"/>
        <v/>
      </c>
      <c r="Q31" s="574" t="str">
        <f>IF($P$6="With transition",IFERROR(P31/P$44,""),"")</f>
        <v/>
      </c>
    </row>
    <row r="32" spans="1:17" s="35" customFormat="1">
      <c r="B32" s="575" t="s">
        <v>1168</v>
      </c>
      <c r="C32" s="576"/>
      <c r="D32" s="576"/>
      <c r="E32" s="576"/>
      <c r="F32" s="232"/>
      <c r="G32" s="576"/>
      <c r="H32" s="576"/>
      <c r="I32" s="232"/>
      <c r="J32" s="576"/>
      <c r="K32" s="232"/>
      <c r="L32" s="576"/>
      <c r="M32" s="576"/>
      <c r="N32" s="228">
        <f t="shared" si="7"/>
        <v>0</v>
      </c>
      <c r="O32" s="577" t="str">
        <f>IFERROR(MAX(0,N32)/N$44,"")</f>
        <v/>
      </c>
      <c r="P32" s="228" t="str">
        <f t="shared" si="8"/>
        <v/>
      </c>
      <c r="Q32" s="577" t="str">
        <f>IF($P$6="With transition",IFERROR(MAX(0,P32)/P$44,""),"")</f>
        <v/>
      </c>
    </row>
    <row r="33" spans="2:17" s="35" customFormat="1">
      <c r="B33" s="575" t="s">
        <v>1169</v>
      </c>
      <c r="C33" s="576"/>
      <c r="D33" s="576"/>
      <c r="E33" s="576"/>
      <c r="F33" s="576"/>
      <c r="G33" s="576"/>
      <c r="H33" s="576"/>
      <c r="I33" s="576"/>
      <c r="J33" s="576"/>
      <c r="K33" s="232"/>
      <c r="L33" s="576"/>
      <c r="M33" s="576"/>
      <c r="N33" s="228">
        <f t="shared" si="7"/>
        <v>0</v>
      </c>
      <c r="O33" s="577" t="str">
        <f>IFERROR(MAX(0,N33)/N$44,"")</f>
        <v/>
      </c>
      <c r="P33" s="228" t="str">
        <f t="shared" si="8"/>
        <v/>
      </c>
      <c r="Q33" s="577" t="str">
        <f>IF($P$6="With transition",IFERROR(MAX(0,P33)/P$44,""),"")</f>
        <v/>
      </c>
    </row>
    <row r="34" spans="2:17" s="35" customFormat="1">
      <c r="B34" s="575" t="s">
        <v>1170</v>
      </c>
      <c r="C34" s="576"/>
      <c r="D34" s="576"/>
      <c r="E34" s="576"/>
      <c r="F34" s="576"/>
      <c r="G34" s="576"/>
      <c r="H34" s="576"/>
      <c r="I34" s="576"/>
      <c r="J34" s="576"/>
      <c r="K34" s="232"/>
      <c r="L34" s="576"/>
      <c r="M34" s="576"/>
      <c r="N34" s="228">
        <f t="shared" si="7"/>
        <v>0</v>
      </c>
      <c r="O34" s="577" t="str">
        <f>IFERROR(MAX(0,N34)/N$44,"")</f>
        <v/>
      </c>
      <c r="P34" s="228" t="str">
        <f t="shared" si="8"/>
        <v/>
      </c>
      <c r="Q34" s="577" t="str">
        <f>IF($P$6="With transition",IFERROR(MAX(0,P34)/P$44,""),"")</f>
        <v/>
      </c>
    </row>
    <row r="35" spans="2:17" s="35" customFormat="1">
      <c r="B35" s="575" t="s">
        <v>1171</v>
      </c>
      <c r="C35" s="576"/>
      <c r="D35" s="576"/>
      <c r="E35" s="576"/>
      <c r="F35" s="576"/>
      <c r="G35" s="576"/>
      <c r="H35" s="576"/>
      <c r="I35" s="576"/>
      <c r="J35" s="576"/>
      <c r="K35" s="232"/>
      <c r="L35" s="576"/>
      <c r="M35" s="576"/>
      <c r="N35" s="228">
        <f t="shared" si="7"/>
        <v>0</v>
      </c>
      <c r="O35" s="577" t="str">
        <f>IFERROR(MAX(0,N35)/N$44,"")</f>
        <v/>
      </c>
      <c r="P35" s="228" t="str">
        <f t="shared" si="8"/>
        <v/>
      </c>
      <c r="Q35" s="577" t="str">
        <f>IF($P$6="With transition",IFERROR(MAX(0,P35)/P$44,""),"")</f>
        <v/>
      </c>
    </row>
    <row r="36" spans="2:17" s="35" customFormat="1">
      <c r="B36" s="575" t="s">
        <v>1172</v>
      </c>
      <c r="C36" s="576"/>
      <c r="D36" s="576"/>
      <c r="E36" s="576"/>
      <c r="F36" s="576"/>
      <c r="G36" s="576"/>
      <c r="H36" s="576"/>
      <c r="I36" s="576"/>
      <c r="J36" s="576"/>
      <c r="K36" s="228">
        <f>+K31-SUMIF(K32:K35,"&gt;0")</f>
        <v>0</v>
      </c>
      <c r="L36" s="576"/>
      <c r="M36" s="576"/>
      <c r="N36" s="228">
        <f t="shared" si="7"/>
        <v>0</v>
      </c>
      <c r="O36" s="577" t="str">
        <f>IFERROR(N36/N$44,"")</f>
        <v/>
      </c>
      <c r="P36" s="228" t="str">
        <f t="shared" si="8"/>
        <v/>
      </c>
      <c r="Q36" s="577" t="str">
        <f>IF($P$6="With transition",IFERROR(P36/P$44,""),"")</f>
        <v/>
      </c>
    </row>
    <row r="37" spans="2:17" s="35" customFormat="1">
      <c r="B37" s="534" t="s">
        <v>1173</v>
      </c>
      <c r="C37" s="573"/>
      <c r="D37" s="573"/>
      <c r="E37" s="573"/>
      <c r="F37" s="573"/>
      <c r="G37" s="573"/>
      <c r="H37" s="573"/>
      <c r="I37" s="573"/>
      <c r="J37" s="573"/>
      <c r="K37" s="229"/>
      <c r="L37" s="573"/>
      <c r="M37" s="573"/>
      <c r="N37" s="228">
        <f t="shared" si="7"/>
        <v>0</v>
      </c>
      <c r="O37" s="574" t="str">
        <f>IFERROR(N37/N$44,"")</f>
        <v/>
      </c>
      <c r="P37" s="228" t="str">
        <f t="shared" si="8"/>
        <v/>
      </c>
      <c r="Q37" s="574" t="str">
        <f>IF($P$6="With transition",IFERROR(P37/P$44,""),"")</f>
        <v/>
      </c>
    </row>
    <row r="38" spans="2:17" s="35" customFormat="1">
      <c r="B38" s="575" t="s">
        <v>1174</v>
      </c>
      <c r="C38" s="576"/>
      <c r="D38" s="576"/>
      <c r="E38" s="576"/>
      <c r="F38" s="576"/>
      <c r="G38" s="576"/>
      <c r="H38" s="576"/>
      <c r="I38" s="576"/>
      <c r="J38" s="576"/>
      <c r="K38" s="228">
        <f>+K30-SUMIF(K31,"&gt;0")-SUMIF(K37,"&gt;0")</f>
        <v>0</v>
      </c>
      <c r="L38" s="576"/>
      <c r="M38" s="576"/>
      <c r="N38" s="228">
        <f t="shared" si="7"/>
        <v>0</v>
      </c>
      <c r="O38" s="577" t="str">
        <f>IFERROR(N38/N$44,"")</f>
        <v/>
      </c>
      <c r="P38" s="228" t="str">
        <f t="shared" si="8"/>
        <v/>
      </c>
      <c r="Q38" s="577" t="str">
        <f>IF($P$6="With transition",IFERROR(P38/P$44,""),"")</f>
        <v/>
      </c>
    </row>
    <row r="39" spans="2:17" s="35" customFormat="1">
      <c r="B39" s="235"/>
      <c r="C39" s="235"/>
      <c r="D39" s="235"/>
      <c r="E39" s="235"/>
      <c r="F39" s="235"/>
      <c r="G39" s="235"/>
      <c r="H39" s="235"/>
      <c r="I39" s="235"/>
      <c r="J39" s="235"/>
      <c r="K39" s="235"/>
      <c r="L39" s="235"/>
      <c r="M39" s="235"/>
      <c r="N39" s="235"/>
      <c r="O39" s="235"/>
      <c r="P39" s="235"/>
      <c r="Q39" s="235"/>
    </row>
    <row r="40" spans="2:17" s="35" customFormat="1">
      <c r="B40" s="534" t="s">
        <v>961</v>
      </c>
      <c r="C40" s="573"/>
      <c r="D40" s="573"/>
      <c r="E40" s="573"/>
      <c r="F40" s="229"/>
      <c r="G40" s="573"/>
      <c r="H40" s="573"/>
      <c r="I40" s="229"/>
      <c r="J40" s="573"/>
      <c r="K40" s="229"/>
      <c r="L40" s="573"/>
      <c r="M40" s="229"/>
      <c r="N40" s="228">
        <f>+I40+K40+M40</f>
        <v>0</v>
      </c>
      <c r="O40" s="574" t="str">
        <f>IFERROR(MAX(0,N40)/N$44,"")</f>
        <v/>
      </c>
      <c r="P40" s="228" t="str">
        <f>IF($P$6="With transition",N40,"")</f>
        <v/>
      </c>
      <c r="Q40" s="574" t="str">
        <f>IF($P$6="With transition",IFERROR(MAX(0,P40)/P$44,""),"")</f>
        <v/>
      </c>
    </row>
    <row r="41" spans="2:17" s="35" customFormat="1">
      <c r="B41" s="235"/>
      <c r="C41" s="235"/>
      <c r="D41" s="235"/>
      <c r="E41" s="235"/>
      <c r="F41" s="235"/>
      <c r="G41" s="235"/>
      <c r="H41" s="235"/>
      <c r="I41" s="235"/>
      <c r="J41" s="235"/>
      <c r="K41" s="235"/>
      <c r="L41" s="235"/>
      <c r="M41" s="235"/>
      <c r="N41" s="235"/>
      <c r="O41" s="235"/>
      <c r="P41" s="235"/>
      <c r="Q41" s="235"/>
    </row>
    <row r="42" spans="2:17" s="35" customFormat="1">
      <c r="B42" s="534" t="s">
        <v>963</v>
      </c>
      <c r="C42" s="573"/>
      <c r="D42" s="573"/>
      <c r="E42" s="573"/>
      <c r="F42" s="229"/>
      <c r="G42" s="573"/>
      <c r="H42" s="573"/>
      <c r="I42" s="229"/>
      <c r="J42" s="573"/>
      <c r="K42" s="229"/>
      <c r="L42" s="573"/>
      <c r="M42" s="573"/>
      <c r="N42" s="228">
        <f>MIN(+I42+K42,N47*0.3)</f>
        <v>0</v>
      </c>
      <c r="O42" s="574" t="str">
        <f>IFERROR(MAX(0,N42)/N$44,"")</f>
        <v/>
      </c>
      <c r="P42" s="228" t="str">
        <f>IF($P$6="With transition",MIN(+I42+K42,P47*0.3),"")</f>
        <v/>
      </c>
      <c r="Q42" s="574" t="str">
        <f>IF($P$6="With transition",IFERROR(MAX(0,P42)/P$44,""),"")</f>
        <v/>
      </c>
    </row>
    <row r="43" spans="2:17" s="35" customFormat="1">
      <c r="B43" s="235"/>
      <c r="C43" s="235"/>
      <c r="D43" s="235"/>
      <c r="E43" s="235"/>
      <c r="F43" s="235"/>
      <c r="G43" s="235"/>
      <c r="H43" s="235"/>
      <c r="I43" s="235"/>
      <c r="J43" s="235"/>
      <c r="K43" s="235"/>
      <c r="L43" s="235"/>
      <c r="M43" s="235"/>
      <c r="N43" s="235"/>
      <c r="O43" s="235"/>
      <c r="P43" s="235"/>
      <c r="Q43" s="235"/>
    </row>
    <row r="44" spans="2:17" s="35" customFormat="1">
      <c r="B44" s="534" t="s">
        <v>1175</v>
      </c>
      <c r="C44" s="573"/>
      <c r="D44" s="573"/>
      <c r="E44" s="573"/>
      <c r="F44" s="228">
        <f>SUMIF(F14:F18,"&gt;0")+SUMIF(F22:F27,"&gt;0")+SUMIF(F32:F35,"&gt;0")+SUMIF(F37,"&gt;0")+SUMIF(F40,"&gt;0")+SUMIF(F42,"&gt;0")</f>
        <v>0</v>
      </c>
      <c r="G44" s="573"/>
      <c r="H44" s="573"/>
      <c r="I44" s="228">
        <f>SUMIF(I14:I18,"&gt;0")+SUMIF(I22:I27,"&gt;0")+SUMIF(I32:I35,"&gt;0")+SUMIF(I37,"&gt;0")+SUMIF(I40,"&gt;0")+SUMIF(I42,"&gt;0")</f>
        <v>0</v>
      </c>
      <c r="J44" s="573"/>
      <c r="K44" s="228">
        <f>SUMIF(K14:K18,"&gt;0")+SUMIF(K22:K27,"&gt;0")+SUMIF(K32:K35,"&gt;0")+SUMIF(K37,"&gt;0")+SUMIF(K40,"&gt;0")+SUMIF(K42,"&gt;0")</f>
        <v>0</v>
      </c>
      <c r="L44" s="573"/>
      <c r="M44" s="228">
        <f>SUMIF(M14:M18,"&gt;0")+SUMIF(M22:M27,"&gt;0")+SUMIF(M32:M35,"&gt;0")+SUMIF(M37,"&gt;0")+SUMIF(M40,"&gt;0")+SUMIF(M42,"&gt;0")</f>
        <v>0</v>
      </c>
      <c r="N44" s="228">
        <f>SUMIF(N14:N18,"&gt;0")+SUMIF(N22:N27,"&gt;0")+SUMIF(N32:N35,"&gt;0")+SUMIF(N37,"&gt;0")+SUMIF(N40,"&gt;0")+SUMIF(N42,"&gt;0")</f>
        <v>0</v>
      </c>
      <c r="O44" s="574" t="str">
        <f>IFERROR(N44/N$44,"")</f>
        <v/>
      </c>
      <c r="P44" s="228" t="str">
        <f>IF($P$6="With transition",SUMIF(P14:P18,"&gt;0")+SUMIF(P22:P27,"&gt;0")+SUMIF(P32:P35,"&gt;0")+SUMIF(P37,"&gt;0")+SUMIF(P40,"&gt;0")+SUMIF(P42,"&gt;0"),"")</f>
        <v/>
      </c>
      <c r="Q44" s="574" t="str">
        <f>IF($P$6="With transition",IFERROR(P44/P$44,""),"")</f>
        <v/>
      </c>
    </row>
    <row r="45" spans="2:17" s="35" customFormat="1">
      <c r="B45" s="235"/>
      <c r="C45" s="235"/>
      <c r="D45" s="235"/>
      <c r="E45" s="235"/>
      <c r="F45" s="235"/>
      <c r="G45" s="235"/>
      <c r="H45" s="235"/>
      <c r="I45" s="235"/>
      <c r="J45" s="235"/>
      <c r="K45" s="235"/>
      <c r="L45" s="235"/>
      <c r="M45" s="235"/>
      <c r="N45" s="235"/>
      <c r="O45" s="235"/>
      <c r="P45" s="235"/>
      <c r="Q45" s="235"/>
    </row>
    <row r="46" spans="2:17" s="35" customFormat="1">
      <c r="B46" s="534" t="s">
        <v>1176</v>
      </c>
      <c r="C46" s="573"/>
      <c r="D46" s="573"/>
      <c r="E46" s="573"/>
      <c r="F46" s="228">
        <f>+F47+SUMIF(F52,"&gt;0")</f>
        <v>0</v>
      </c>
      <c r="G46" s="573"/>
      <c r="H46" s="573"/>
      <c r="I46" s="228">
        <f>+I47+SUMIF(I52,"&gt;0")</f>
        <v>0</v>
      </c>
      <c r="J46" s="573"/>
      <c r="K46" s="228">
        <f>+K47+SUMIF(K52,"&gt;0")</f>
        <v>0</v>
      </c>
      <c r="L46" s="573"/>
      <c r="M46" s="228">
        <f>+M47+SUMIF(M52,"&gt;0")</f>
        <v>0</v>
      </c>
      <c r="N46" s="228">
        <f>+N47+SUMIF(N52,"&gt;0")</f>
        <v>0</v>
      </c>
      <c r="O46" s="574" t="str">
        <f>IFERROR(N46/N$44,"")</f>
        <v/>
      </c>
      <c r="P46" s="228" t="str">
        <f>IF($P$6="With transition",+P47+SUMIF(P52,"&gt;0"),"")</f>
        <v/>
      </c>
      <c r="Q46" s="574" t="str">
        <f>IF($P$6="With transition",IFERROR(P46/P$44,""),"")</f>
        <v/>
      </c>
    </row>
    <row r="47" spans="2:17" s="35" customFormat="1">
      <c r="B47" s="534" t="s">
        <v>1177</v>
      </c>
      <c r="C47" s="573"/>
      <c r="D47" s="573"/>
      <c r="E47" s="573"/>
      <c r="F47" s="229"/>
      <c r="G47" s="573"/>
      <c r="H47" s="573"/>
      <c r="I47" s="228" cm="1">
        <f t="array" ref="I47">+SQRT(MMULT(MMULT(TRANSPOSE(IF(I48:I51-$F48:$F51&lt;0,0,I48:I51-$F48:$F51)),'CA.P.4.Q Correlation Matrices'!$C$10:$F$13),IF(I48:I51-$F48:$F51&lt;0,0,I48:I51-$F48:$F51)))+$F47</f>
        <v>0</v>
      </c>
      <c r="J47" s="573"/>
      <c r="K47" s="228" cm="1">
        <f t="array" ref="K47">SQRT(MMULT(MMULT(TRANSPOSE(IF(K48:K51&lt;0,0,K48:K51)),'CA.P.4.Q Correlation Matrices'!$C$10:$F$13),IF(K48:K51&lt;0,0,K48:K51)))</f>
        <v>0</v>
      </c>
      <c r="L47" s="573"/>
      <c r="M47" s="228" cm="1">
        <f t="array" ref="M47">SQRT(MMULT(MMULT(TRANSPOSE(IF(M48:M51&lt;0,0,M48:M51)),'CA.P.4.Q Correlation Matrices'!$C$10:$F$13),IF(M48:M51&lt;0,0,M48:M51)))</f>
        <v>0</v>
      </c>
      <c r="N47" s="228" cm="1">
        <f t="array" ref="N47">+SQRT(MMULT(MMULT(TRANSPOSE(IF(N48:N51-$F48:$F51&lt;0,0,N48:N51-$F48:$F51)),'CA.P.4.Q Correlation Matrices'!$C$10:$F$13),IF(N48:N51-$F48:$F51&lt;0,0,N48:N51-$F48:$F51)))+$F47</f>
        <v>0</v>
      </c>
      <c r="O47" s="574" t="str">
        <f>IFERROR(N47/N$44,"")</f>
        <v/>
      </c>
      <c r="P47" s="229"/>
      <c r="Q47" s="574" t="str">
        <f>IF($P$6="With transition",IFERROR(P47/P$44,""),"")</f>
        <v/>
      </c>
    </row>
    <row r="48" spans="2:17" s="35" customFormat="1">
      <c r="B48" s="575" t="s">
        <v>1178</v>
      </c>
      <c r="C48" s="576"/>
      <c r="D48" s="576"/>
      <c r="E48" s="576"/>
      <c r="F48" s="228">
        <f>F13</f>
        <v>0</v>
      </c>
      <c r="G48" s="576"/>
      <c r="H48" s="576"/>
      <c r="I48" s="228">
        <f>I13</f>
        <v>0</v>
      </c>
      <c r="J48" s="576"/>
      <c r="K48" s="228">
        <f>K13</f>
        <v>0</v>
      </c>
      <c r="L48" s="576"/>
      <c r="M48" s="228">
        <f>M13</f>
        <v>0</v>
      </c>
      <c r="N48" s="228">
        <f>N13</f>
        <v>0</v>
      </c>
      <c r="O48" s="577" t="str">
        <f>IFERROR(MAX(0,N48)/N$44,"")</f>
        <v/>
      </c>
      <c r="P48" s="228" t="str">
        <f>IF($P$6="With transition",P13,"")</f>
        <v/>
      </c>
      <c r="Q48" s="577" t="str">
        <f>IF($P$6="With transition",IFERROR(MAX(0,P48)/P$44,""),"")</f>
        <v/>
      </c>
    </row>
    <row r="49" spans="2:20" s="35" customFormat="1">
      <c r="B49" s="575" t="s">
        <v>1158</v>
      </c>
      <c r="C49" s="576"/>
      <c r="D49" s="576"/>
      <c r="E49" s="576"/>
      <c r="F49" s="228">
        <f>F21</f>
        <v>0</v>
      </c>
      <c r="G49" s="576"/>
      <c r="H49" s="576"/>
      <c r="I49" s="228">
        <f>I21</f>
        <v>0</v>
      </c>
      <c r="J49" s="576"/>
      <c r="K49" s="228">
        <f>K21</f>
        <v>0</v>
      </c>
      <c r="L49" s="576"/>
      <c r="M49" s="228">
        <f>M21</f>
        <v>0</v>
      </c>
      <c r="N49" s="228">
        <f>N21</f>
        <v>0</v>
      </c>
      <c r="O49" s="577" t="str">
        <f>IFERROR(MAX(0,N49)/N$44,"")</f>
        <v/>
      </c>
      <c r="P49" s="228" t="str">
        <f>IF($P$6="With transition",P21,"")</f>
        <v/>
      </c>
      <c r="Q49" s="577" t="str">
        <f>IF($P$6="With transition",IFERROR(MAX(0,P49)/P$44,""),"")</f>
        <v/>
      </c>
    </row>
    <row r="50" spans="2:20" s="35" customFormat="1">
      <c r="B50" s="575" t="s">
        <v>1179</v>
      </c>
      <c r="C50" s="576"/>
      <c r="D50" s="576"/>
      <c r="E50" s="576"/>
      <c r="F50" s="228">
        <f>F30</f>
        <v>0</v>
      </c>
      <c r="G50" s="576"/>
      <c r="H50" s="576"/>
      <c r="I50" s="228">
        <f>I30</f>
        <v>0</v>
      </c>
      <c r="J50" s="576"/>
      <c r="K50" s="228">
        <f>K30</f>
        <v>0</v>
      </c>
      <c r="L50" s="576"/>
      <c r="M50" s="228">
        <f>M30</f>
        <v>0</v>
      </c>
      <c r="N50" s="228">
        <f>N30</f>
        <v>0</v>
      </c>
      <c r="O50" s="577" t="str">
        <f>IFERROR(MAX(0,N50)/N$44,"")</f>
        <v/>
      </c>
      <c r="P50" s="228" t="str">
        <f>IF($P$6="With transition",P30,"")</f>
        <v/>
      </c>
      <c r="Q50" s="577" t="str">
        <f>IF($P$6="With transition",IFERROR(MAX(0,P50)/P$44,""),"")</f>
        <v/>
      </c>
    </row>
    <row r="51" spans="2:20" s="35" customFormat="1">
      <c r="B51" s="575" t="s">
        <v>961</v>
      </c>
      <c r="C51" s="576"/>
      <c r="D51" s="576"/>
      <c r="E51" s="576"/>
      <c r="F51" s="228">
        <f>F40</f>
        <v>0</v>
      </c>
      <c r="G51" s="576"/>
      <c r="H51" s="576"/>
      <c r="I51" s="228">
        <f>I40</f>
        <v>0</v>
      </c>
      <c r="J51" s="576"/>
      <c r="K51" s="228">
        <f>K40</f>
        <v>0</v>
      </c>
      <c r="L51" s="576"/>
      <c r="M51" s="228">
        <f>M40</f>
        <v>0</v>
      </c>
      <c r="N51" s="228">
        <f>N40</f>
        <v>0</v>
      </c>
      <c r="O51" s="577" t="str">
        <f>IFERROR(MAX(0,N51)/N$44,"")</f>
        <v/>
      </c>
      <c r="P51" s="228" t="str">
        <f>IF($P$6="With transition",P40,"")</f>
        <v/>
      </c>
      <c r="Q51" s="577" t="str">
        <f>IF($P$6="With transition",IFERROR(MAX(0,P51)/P$44,""),"")</f>
        <v/>
      </c>
    </row>
    <row r="52" spans="2:20" s="35" customFormat="1">
      <c r="B52" s="575" t="s">
        <v>963</v>
      </c>
      <c r="C52" s="576"/>
      <c r="D52" s="576"/>
      <c r="E52" s="576"/>
      <c r="F52" s="228">
        <f>F42</f>
        <v>0</v>
      </c>
      <c r="G52" s="576"/>
      <c r="H52" s="576"/>
      <c r="I52" s="228">
        <f>I42</f>
        <v>0</v>
      </c>
      <c r="J52" s="576"/>
      <c r="K52" s="228">
        <f>K42</f>
        <v>0</v>
      </c>
      <c r="L52" s="576"/>
      <c r="M52" s="228">
        <f>M42</f>
        <v>0</v>
      </c>
      <c r="N52" s="228">
        <f>N42</f>
        <v>0</v>
      </c>
      <c r="O52" s="577" t="str">
        <f>IFERROR(MAX(0,N52)/N$44,"")</f>
        <v/>
      </c>
      <c r="P52" s="228" t="str">
        <f>IF($P$6="With transition",P42,"")</f>
        <v/>
      </c>
      <c r="Q52" s="577" t="str">
        <f>IF($P$6="With transition",IFERROR(MAX(0,P52)/P$44,""),"")</f>
        <v/>
      </c>
    </row>
    <row r="53" spans="2:20" s="35" customFormat="1">
      <c r="B53" s="575" t="s">
        <v>1180</v>
      </c>
      <c r="C53" s="576"/>
      <c r="D53" s="576"/>
      <c r="E53" s="576"/>
      <c r="F53" s="228">
        <f>+F47-SUMIF(F48:F51,"&gt;0")</f>
        <v>0</v>
      </c>
      <c r="G53" s="576"/>
      <c r="H53" s="576"/>
      <c r="I53" s="228">
        <f>+I47-SUMIF(I48:I51,"&gt;0")</f>
        <v>0</v>
      </c>
      <c r="J53" s="576"/>
      <c r="K53" s="228">
        <f>+K47-SUMIF(K48:K51,"&gt;0")</f>
        <v>0</v>
      </c>
      <c r="L53" s="576"/>
      <c r="M53" s="228">
        <f>+M47-SUMIF(M48:M51,"&gt;0")</f>
        <v>0</v>
      </c>
      <c r="N53" s="228">
        <f>+N47-SUMIF(N48:N51,"&gt;0")</f>
        <v>0</v>
      </c>
      <c r="O53" s="577" t="str">
        <f>IFERROR(N53/N$44,"")</f>
        <v/>
      </c>
      <c r="P53" s="228" t="str">
        <f>IF($P$6="With transition",+P47-SUMIF(P48:P51,"&gt;0"),"")</f>
        <v/>
      </c>
      <c r="Q53" s="577" t="str">
        <f>IF($P$6="With transition",IFERROR(P53/P$44,""),"")</f>
        <v/>
      </c>
    </row>
    <row r="54" spans="2:20" s="35" customFormat="1">
      <c r="B54" s="235"/>
      <c r="C54" s="235"/>
      <c r="D54" s="235"/>
      <c r="E54" s="235"/>
      <c r="F54" s="235"/>
      <c r="G54" s="235"/>
      <c r="H54" s="235"/>
      <c r="I54" s="235"/>
      <c r="J54" s="235"/>
      <c r="K54" s="235"/>
      <c r="L54" s="235"/>
      <c r="M54" s="235"/>
      <c r="N54" s="235"/>
      <c r="O54" s="235"/>
      <c r="P54" s="235"/>
      <c r="Q54" s="235"/>
    </row>
    <row r="55" spans="2:20" s="35" customFormat="1">
      <c r="B55" s="295" t="s">
        <v>1181</v>
      </c>
      <c r="C55" s="235"/>
      <c r="D55" s="235"/>
      <c r="E55" s="235"/>
      <c r="F55" s="235"/>
      <c r="G55" s="235"/>
      <c r="H55" s="235"/>
      <c r="I55" s="235"/>
      <c r="J55" s="235"/>
      <c r="K55" s="235"/>
      <c r="L55" s="235"/>
      <c r="M55" s="235"/>
      <c r="N55" s="233"/>
      <c r="O55" s="235"/>
      <c r="P55" s="578"/>
      <c r="Q55" s="235"/>
    </row>
    <row r="56" spans="2:20" s="35" customFormat="1">
      <c r="B56" s="235"/>
      <c r="C56" s="235"/>
      <c r="D56" s="235"/>
      <c r="E56" s="235"/>
      <c r="F56" s="235"/>
      <c r="G56" s="235"/>
      <c r="H56" s="235"/>
      <c r="I56" s="235"/>
      <c r="J56" s="235"/>
      <c r="K56" s="235"/>
      <c r="L56" s="235"/>
      <c r="M56" s="235"/>
      <c r="N56" s="235"/>
      <c r="O56" s="235"/>
      <c r="P56" s="235"/>
      <c r="Q56" s="235"/>
      <c r="S56" s="579" t="s">
        <v>1182</v>
      </c>
    </row>
    <row r="57" spans="2:20" s="35" customFormat="1">
      <c r="B57" s="235" t="s">
        <v>1183</v>
      </c>
      <c r="C57" s="576"/>
      <c r="D57" s="576"/>
      <c r="E57" s="576"/>
      <c r="F57" s="232"/>
      <c r="G57" s="576"/>
      <c r="H57" s="576"/>
      <c r="I57" s="232"/>
      <c r="J57" s="576"/>
      <c r="K57" s="576"/>
      <c r="L57" s="576"/>
      <c r="M57" s="576"/>
      <c r="N57" s="232"/>
      <c r="O57" s="577" t="str">
        <f>IFERROR(N57/N$44,"")</f>
        <v/>
      </c>
      <c r="P57" s="232"/>
      <c r="Q57" s="577" t="str">
        <f>IF($P$6="With transition",IFERROR(P57/P$44,""),"")</f>
        <v/>
      </c>
      <c r="S57" s="580" t="s">
        <v>1184</v>
      </c>
      <c r="T57" s="581">
        <v>0.5</v>
      </c>
    </row>
    <row r="58" spans="2:20" s="35" customFormat="1">
      <c r="B58" s="534" t="s">
        <v>1185</v>
      </c>
      <c r="C58" s="573"/>
      <c r="D58" s="573"/>
      <c r="E58" s="573"/>
      <c r="F58" s="228">
        <f>+F46+F57</f>
        <v>0</v>
      </c>
      <c r="G58" s="573"/>
      <c r="H58" s="573"/>
      <c r="I58" s="228">
        <f>+I46+I57</f>
        <v>0</v>
      </c>
      <c r="J58" s="573"/>
      <c r="K58" s="228">
        <f>+K46+K57</f>
        <v>0</v>
      </c>
      <c r="L58" s="573"/>
      <c r="M58" s="228">
        <f>+M46+M57</f>
        <v>0</v>
      </c>
      <c r="N58" s="228">
        <f>+N46+N57</f>
        <v>0</v>
      </c>
      <c r="O58" s="574" t="str">
        <f>IFERROR(N58/N$44,"")</f>
        <v/>
      </c>
      <c r="P58" s="228" t="str">
        <f>IF($P$6="With transition",+P46+P57,"")</f>
        <v/>
      </c>
      <c r="Q58" s="574" t="str">
        <f>IF($P$6="With transition",IFERROR(P58/P$44,""),"")</f>
        <v/>
      </c>
      <c r="S58" s="580" t="s">
        <v>1186</v>
      </c>
      <c r="T58" s="581">
        <v>0.6</v>
      </c>
    </row>
    <row r="59" spans="2:20" s="35" customFormat="1">
      <c r="B59" s="235" t="s">
        <v>1187</v>
      </c>
      <c r="C59" s="576"/>
      <c r="D59" s="576"/>
      <c r="E59" s="576"/>
      <c r="F59" s="228">
        <f>-F58*$N$55</f>
        <v>0</v>
      </c>
      <c r="G59" s="576"/>
      <c r="H59" s="576"/>
      <c r="I59" s="228">
        <f>-I58*$N$55</f>
        <v>0</v>
      </c>
      <c r="J59" s="576"/>
      <c r="K59" s="228">
        <f>-K58*$N$55</f>
        <v>0</v>
      </c>
      <c r="L59" s="576"/>
      <c r="M59" s="228">
        <f>-M58*$N$55</f>
        <v>0</v>
      </c>
      <c r="N59" s="228">
        <f>-N58*$N$55</f>
        <v>0</v>
      </c>
      <c r="O59" s="577" t="str">
        <f>IFERROR(N59/N$44,"")</f>
        <v/>
      </c>
      <c r="P59" s="228" t="str">
        <f>IF($P$6="With transition",-P58*$N$55,"")</f>
        <v/>
      </c>
      <c r="Q59" s="577" t="str">
        <f>IF($P$6="With transition",IFERROR(P59/P$44,""),"")</f>
        <v/>
      </c>
      <c r="S59" s="580" t="s">
        <v>1188</v>
      </c>
      <c r="T59" s="581">
        <v>0.8</v>
      </c>
    </row>
    <row r="60" spans="2:20" s="35" customFormat="1">
      <c r="B60" s="534" t="s">
        <v>1189</v>
      </c>
      <c r="C60" s="573"/>
      <c r="D60" s="573"/>
      <c r="E60" s="573"/>
      <c r="F60" s="228">
        <f>+F58+F59</f>
        <v>0</v>
      </c>
      <c r="G60" s="573"/>
      <c r="H60" s="573"/>
      <c r="I60" s="228">
        <f>+I58+I59</f>
        <v>0</v>
      </c>
      <c r="J60" s="573"/>
      <c r="K60" s="228">
        <f>+K58+K59</f>
        <v>0</v>
      </c>
      <c r="L60" s="573"/>
      <c r="M60" s="228">
        <f>+M58+M59</f>
        <v>0</v>
      </c>
      <c r="N60" s="228">
        <f>+N58+N59</f>
        <v>0</v>
      </c>
      <c r="O60" s="574" t="str">
        <f>IFERROR(N60/N$44,"")</f>
        <v/>
      </c>
      <c r="P60" s="228" t="str">
        <f>IF($P$6="With transition",+P58+P59,"")</f>
        <v/>
      </c>
      <c r="Q60" s="574" t="str">
        <f>IF($P$6="With transition",IFERROR(P60/P$44,""),"")</f>
        <v/>
      </c>
    </row>
    <row r="61" spans="2:20" s="35" customFormat="1">
      <c r="B61" s="235"/>
      <c r="C61" s="235"/>
      <c r="D61" s="235"/>
      <c r="E61" s="235"/>
      <c r="F61" s="235"/>
      <c r="G61" s="235"/>
      <c r="H61" s="235"/>
      <c r="I61" s="235"/>
      <c r="J61" s="235"/>
      <c r="K61" s="235"/>
      <c r="L61" s="235"/>
      <c r="M61" s="235"/>
      <c r="N61" s="235"/>
      <c r="O61" s="235"/>
      <c r="P61" s="235"/>
      <c r="Q61" s="235"/>
    </row>
    <row r="62" spans="2:20" s="35" customFormat="1">
      <c r="B62" s="235" t="s">
        <v>1190</v>
      </c>
      <c r="C62" s="576"/>
      <c r="D62" s="576"/>
      <c r="E62" s="576"/>
      <c r="F62" s="576"/>
      <c r="G62" s="576"/>
      <c r="H62" s="576"/>
      <c r="I62" s="228">
        <f>IFERROR((+I60-$F60)*(+(+$N60-$F60)/(+$I60-$F60+$K60+$M60)-1),0)</f>
        <v>0</v>
      </c>
      <c r="J62" s="576"/>
      <c r="K62" s="228">
        <f>IFERROR(K60*(+(+$N60-$F60)/(+$I60-$F60+$K60+$M60)-1),0)</f>
        <v>0</v>
      </c>
      <c r="L62" s="576"/>
      <c r="M62" s="228">
        <f>IFERROR(M60*(+(+$N60-$F60)/(+$I60-$F60+$K60+$M60)-1),0)</f>
        <v>0</v>
      </c>
      <c r="N62" s="576"/>
      <c r="O62" s="582"/>
      <c r="P62" s="576"/>
      <c r="Q62" s="582"/>
    </row>
    <row r="63" spans="2:20" s="35" customFormat="1">
      <c r="B63" s="235"/>
      <c r="C63" s="235"/>
      <c r="D63" s="235"/>
      <c r="E63" s="235"/>
      <c r="F63" s="235"/>
      <c r="G63" s="235"/>
      <c r="H63" s="235"/>
      <c r="I63" s="235"/>
      <c r="J63" s="235"/>
      <c r="K63" s="235"/>
      <c r="L63" s="235"/>
      <c r="M63" s="235"/>
      <c r="N63" s="235"/>
      <c r="O63" s="235"/>
      <c r="P63" s="235"/>
      <c r="Q63" s="235"/>
    </row>
    <row r="64" spans="2:20" s="35" customFormat="1" ht="25.5">
      <c r="B64" s="583" t="s">
        <v>1191</v>
      </c>
      <c r="C64" s="573"/>
      <c r="D64" s="573"/>
      <c r="E64" s="573"/>
      <c r="F64" s="573"/>
      <c r="G64" s="573"/>
      <c r="H64" s="573"/>
      <c r="I64" s="228">
        <f>+I60+I62</f>
        <v>0</v>
      </c>
      <c r="J64" s="573"/>
      <c r="K64" s="228">
        <f>+K60+K62</f>
        <v>0</v>
      </c>
      <c r="L64" s="573"/>
      <c r="M64" s="228">
        <f>+M60+M62</f>
        <v>0</v>
      </c>
      <c r="N64" s="573"/>
      <c r="O64" s="584"/>
      <c r="P64" s="573"/>
      <c r="Q64" s="584"/>
    </row>
    <row r="65" spans="2:17" s="35" customFormat="1">
      <c r="B65" s="534" t="s">
        <v>1192</v>
      </c>
      <c r="C65" s="573"/>
      <c r="D65" s="573"/>
      <c r="E65" s="573"/>
      <c r="F65" s="573"/>
      <c r="G65" s="573"/>
      <c r="H65" s="573"/>
      <c r="I65" s="228">
        <f>I64*0.5</f>
        <v>0</v>
      </c>
      <c r="J65" s="573"/>
      <c r="K65" s="228">
        <f>K64*0.5</f>
        <v>0</v>
      </c>
      <c r="L65" s="573"/>
      <c r="M65" s="228">
        <f>M64*0.5</f>
        <v>0</v>
      </c>
      <c r="N65" s="573"/>
      <c r="O65" s="584"/>
      <c r="P65" s="573"/>
      <c r="Q65" s="584"/>
    </row>
    <row r="66" spans="2:17" s="35" customFormat="1">
      <c r="B66" s="534" t="s">
        <v>1193</v>
      </c>
      <c r="C66" s="573"/>
      <c r="D66" s="573"/>
      <c r="E66" s="573"/>
      <c r="F66" s="573"/>
      <c r="G66" s="573"/>
      <c r="H66" s="573"/>
      <c r="I66" s="228">
        <f>IFERROR('CA.1.Q CA Summary'!$C$48/'CA.1.Q CA Summary'!$C$46*I65,0)</f>
        <v>0</v>
      </c>
      <c r="J66" s="573"/>
      <c r="K66" s="228">
        <f>IFERROR('CA.1.Q CA Summary'!$C$48/'CA.1.Q CA Summary'!$C$46*K65,0)</f>
        <v>0</v>
      </c>
      <c r="L66" s="573"/>
      <c r="M66" s="228">
        <f>IFERROR('CA.1.Q CA Summary'!$C$48/'CA.1.Q CA Summary'!$C$46*M65,0)</f>
        <v>0</v>
      </c>
      <c r="N66" s="573"/>
      <c r="O66" s="584"/>
      <c r="P66" s="573"/>
      <c r="Q66" s="584"/>
    </row>
    <row r="67" spans="2:17" s="35" customFormat="1">
      <c r="B67" s="235"/>
      <c r="C67" s="235"/>
      <c r="D67" s="235"/>
      <c r="E67" s="235"/>
      <c r="F67" s="235"/>
      <c r="G67" s="235"/>
      <c r="H67" s="235"/>
      <c r="I67" s="235"/>
      <c r="J67" s="235"/>
      <c r="K67" s="235"/>
      <c r="L67" s="235"/>
      <c r="M67" s="235"/>
      <c r="N67" s="235"/>
      <c r="O67" s="235"/>
      <c r="P67" s="585"/>
      <c r="Q67" s="235"/>
    </row>
    <row r="68" spans="2:17" s="35" customFormat="1">
      <c r="B68" s="534" t="s">
        <v>1194</v>
      </c>
      <c r="C68" s="228">
        <f>'F.1 EBS'!C123</f>
        <v>0</v>
      </c>
      <c r="D68" s="228">
        <f>'F.1 EBS'!D123</f>
        <v>0</v>
      </c>
      <c r="E68" s="228">
        <f>'F.1 EBS'!E123</f>
        <v>0</v>
      </c>
      <c r="F68" s="229"/>
      <c r="G68" s="228">
        <f>+'F.1 EBS'!F123-F68</f>
        <v>0</v>
      </c>
      <c r="H68" s="228">
        <f>'F.1 EBS'!G123</f>
        <v>0</v>
      </c>
      <c r="I68" s="228">
        <f>SUM(C68:H68)</f>
        <v>0</v>
      </c>
      <c r="J68" s="228">
        <f>'F.1 EBS'!H123</f>
        <v>0</v>
      </c>
      <c r="K68" s="228">
        <f>'F.1 EBS'!I123</f>
        <v>0</v>
      </c>
      <c r="L68" s="228">
        <f>'F.1 EBS'!J123</f>
        <v>0</v>
      </c>
      <c r="M68" s="228">
        <f>'F.1 EBS'!K123+'F.1 EBS'!L123</f>
        <v>0</v>
      </c>
      <c r="N68" s="228">
        <f>SUM(I68:M68)</f>
        <v>0</v>
      </c>
      <c r="O68" s="584"/>
      <c r="P68" s="228" t="str">
        <f>IF($P$6="With transition",N68,"")</f>
        <v/>
      </c>
      <c r="Q68" s="584"/>
    </row>
    <row r="69" spans="2:17">
      <c r="B69" s="35"/>
    </row>
    <row r="70" spans="2:17">
      <c r="B70" s="365"/>
      <c r="C70" s="349" t="s">
        <v>297</v>
      </c>
    </row>
    <row r="71" spans="2:17">
      <c r="B71" s="365" t="s">
        <v>1195</v>
      </c>
      <c r="C71" s="301" t="str">
        <f>IF(OR(AND(F47=0,F68=0),AND(F47&gt;0,F68&lt;&gt;0)),"OK","Error")</f>
        <v>OK</v>
      </c>
    </row>
    <row r="72" spans="2:17">
      <c r="B72" s="365" t="s">
        <v>1196</v>
      </c>
      <c r="C72" s="301" t="str">
        <f>IF(N14&lt;&gt;0,IF(OR(A14="Up",A14="Down"),"OK","Error"),"OK")</f>
        <v>OK</v>
      </c>
    </row>
    <row r="73" spans="2:17">
      <c r="B73" s="365" t="s">
        <v>1197</v>
      </c>
      <c r="C73" s="301" t="str">
        <f>IF(N27&lt;&gt;0,IF(OR(A27="Level",A27="Mass"),"OK","Error"),"OK")</f>
        <v>OK</v>
      </c>
    </row>
    <row r="74" spans="2:17">
      <c r="B74" s="365" t="s">
        <v>1198</v>
      </c>
      <c r="C74" s="301" t="str">
        <f>IF(N60&gt;0,"OK","Error")</f>
        <v>Error</v>
      </c>
    </row>
    <row r="75" spans="2:17">
      <c r="B75" s="365" t="s">
        <v>1199</v>
      </c>
      <c r="C75" s="301" t="str">
        <f>IF(N55="","Error","OK")</f>
        <v>Error</v>
      </c>
    </row>
    <row r="76" spans="2:17">
      <c r="B76" s="365" t="s">
        <v>1200</v>
      </c>
      <c r="C76" s="301" t="str">
        <f>IF(P6="With transition",IF(AND(P7&lt;&gt;"",P47&gt;0),"OK","Error"),IF(AND(P7="",P47="",P57=""),"OK","Error"))</f>
        <v>OK</v>
      </c>
    </row>
    <row r="77" spans="2:17">
      <c r="B77" s="35"/>
    </row>
    <row r="78" spans="2:17">
      <c r="B78" s="35"/>
    </row>
    <row r="79" spans="2:17">
      <c r="B79" s="35"/>
    </row>
  </sheetData>
  <sheetProtection insertHyperlinks="0"/>
  <mergeCells count="22">
    <mergeCell ref="P9:P11"/>
    <mergeCell ref="Q9:Q11"/>
    <mergeCell ref="C10:I10"/>
    <mergeCell ref="J10:J11"/>
    <mergeCell ref="K10:K11"/>
    <mergeCell ref="L10:L11"/>
    <mergeCell ref="C9:J9"/>
    <mergeCell ref="K9:L9"/>
    <mergeCell ref="M9:M11"/>
    <mergeCell ref="N9:N11"/>
    <mergeCell ref="O9:O11"/>
    <mergeCell ref="M1:N1"/>
    <mergeCell ref="O1:P1"/>
    <mergeCell ref="A2:B2"/>
    <mergeCell ref="A3:B3"/>
    <mergeCell ref="A4:B4"/>
    <mergeCell ref="A1:B1"/>
    <mergeCell ref="C1:D1"/>
    <mergeCell ref="E1:F1"/>
    <mergeCell ref="G1:H1"/>
    <mergeCell ref="I1:J1"/>
    <mergeCell ref="K1:L1"/>
  </mergeCells>
  <conditionalFormatting sqref="C71:C76">
    <cfRule type="cellIs" dxfId="2" priority="1" operator="equal">
      <formula>"OK"</formula>
    </cfRule>
    <cfRule type="cellIs" dxfId="1" priority="2" operator="equal">
      <formula>"Error"</formula>
    </cfRule>
  </conditionalFormatting>
  <conditionalFormatting sqref="P7:Q7 P13:Q19 P21:Q28 P30:Q38 P40:Q40 P42:Q42 P44:Q44 P46:Q53 P57:Q60 P68">
    <cfRule type="expression" dxfId="0" priority="3">
      <formula>$P$6="Without transition"</formula>
    </cfRule>
  </conditionalFormatting>
  <dataValidations count="1">
    <dataValidation type="decimal" allowBlank="1" showInputMessage="1" showErrorMessage="1" errorTitle="Error" error="Please enter a number of +/- 11 digits" sqref="F13 F68 P57 N57 I57 F57 N55 P47 F47 K42 I42 F42 M40 K40 I40 F40 K37 I32 F32 K30:K35 K27 G22:H27 C22:E27 K22:K23 F21:F27 I18 F18 C14:H17 M14:M18 K14:K18" xr:uid="{4C0E6051-2708-479E-BD8E-8AADA5BCB814}">
      <formula1>-99999999999</formula1>
      <formula2>99999999999</formula2>
    </dataValidation>
  </dataValidations>
  <pageMargins left="0.7" right="0.7" top="0.75" bottom="0.75" header="0.3" footer="0.3"/>
  <pageSetup paperSize="8" scale="47"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C5B42A9-9054-4441-897E-F60D0DE23092}">
          <x14:formula1>
            <xm:f>DropDownList!$E$37:$F$37</xm:f>
          </x14:formula1>
          <xm:sqref>P6</xm:sqref>
        </x14:dataValidation>
        <x14:dataValidation type="list" allowBlank="1" showInputMessage="1" showErrorMessage="1" xr:uid="{57C6B30D-209F-4891-88CB-07296DB17A31}">
          <x14:formula1>
            <xm:f>DropDownList!$E$38:$G$38</xm:f>
          </x14:formula1>
          <xm:sqref>P7</xm:sqref>
        </x14:dataValidation>
        <x14:dataValidation type="list" allowBlank="1" showInputMessage="1" showErrorMessage="1" xr:uid="{5A6C36E9-E23C-4029-B9FA-D54B390CF51E}">
          <x14:formula1>
            <xm:f>DropDownList!$E$39:$F$39</xm:f>
          </x14:formula1>
          <xm:sqref>A14</xm:sqref>
        </x14:dataValidation>
        <x14:dataValidation type="list" allowBlank="1" showInputMessage="1" showErrorMessage="1" xr:uid="{1439D039-E6AF-48BB-83EF-C1F1B2DB454C}">
          <x14:formula1>
            <xm:f>DropDownList!$E$40:$F$40</xm:f>
          </x14:formula1>
          <xm:sqref>A27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17A06-4EF2-4F8C-B760-3ECB00D43DDD}">
  <sheetPr codeName="Sheet5">
    <pageSetUpPr fitToPage="1"/>
  </sheetPr>
  <dimension ref="A1:V156"/>
  <sheetViews>
    <sheetView showGridLines="0" zoomScale="80" zoomScaleNormal="80" workbookViewId="0"/>
  </sheetViews>
  <sheetFormatPr defaultColWidth="9.42578125" defaultRowHeight="12.75"/>
  <cols>
    <col min="1" max="1" width="50.42578125" style="35" customWidth="1"/>
    <col min="2" max="12" width="25.42578125" style="30" customWidth="1"/>
    <col min="13" max="13" width="3.42578125" style="30" customWidth="1"/>
    <col min="14" max="21" width="25.42578125" style="30" customWidth="1"/>
    <col min="22" max="22" width="3.42578125" style="36" customWidth="1"/>
    <col min="23" max="16384" width="9.42578125" style="30"/>
  </cols>
  <sheetData>
    <row r="1" spans="1:22" ht="13.15" customHeight="1">
      <c r="A1" s="28" t="s">
        <v>107</v>
      </c>
      <c r="B1" s="29"/>
      <c r="C1" s="29"/>
      <c r="D1" s="29"/>
      <c r="E1" s="29"/>
      <c r="F1" s="29"/>
      <c r="G1" s="29"/>
      <c r="H1" s="29"/>
      <c r="I1" s="29"/>
      <c r="J1" s="29"/>
      <c r="K1" s="29"/>
      <c r="L1" s="29"/>
      <c r="M1" s="29"/>
      <c r="N1" s="29"/>
      <c r="O1" s="29"/>
      <c r="P1" s="29"/>
      <c r="Q1" s="29"/>
      <c r="R1" s="29"/>
      <c r="S1" s="29"/>
      <c r="T1" s="29"/>
      <c r="U1" s="29"/>
      <c r="V1" s="30"/>
    </row>
    <row r="2" spans="1:22" s="31" customFormat="1" ht="16.899999999999999" customHeight="1">
      <c r="A2" s="235" t="s">
        <v>108</v>
      </c>
      <c r="B2" s="236" t="str">
        <f>'Cover Page'!F15</f>
        <v>&lt;&lt;Enter by Insurer&gt;&gt;</v>
      </c>
      <c r="V2" s="32"/>
    </row>
    <row r="3" spans="1:22" s="33" customFormat="1" ht="16.899999999999999" customHeight="1">
      <c r="A3" s="235" t="s">
        <v>109</v>
      </c>
      <c r="B3" s="237" t="str">
        <f>TEXT(IF('Cover Page'!P13="","",'Cover Page'!P13), "dd mmm yyyy")</f>
        <v/>
      </c>
    </row>
    <row r="4" spans="1:22" s="33" customFormat="1" ht="16.899999999999999" customHeight="1" thickBot="1">
      <c r="A4" s="235" t="s">
        <v>110</v>
      </c>
      <c r="B4" s="238"/>
    </row>
    <row r="5" spans="1:22" s="34" customFormat="1" ht="24" hidden="1" customHeight="1">
      <c r="A5" s="239"/>
    </row>
    <row r="6" spans="1:22" ht="13.5" hidden="1" thickBot="1">
      <c r="V6" s="30"/>
    </row>
    <row r="7" spans="1:22" ht="26.25" thickBot="1">
      <c r="A7" s="35" t="s">
        <v>111</v>
      </c>
      <c r="H7" s="240" t="s">
        <v>112</v>
      </c>
      <c r="J7" s="240" t="s">
        <v>113</v>
      </c>
    </row>
    <row r="8" spans="1:22" ht="13.15" customHeight="1" thickBot="1">
      <c r="D8" s="241" t="s">
        <v>114</v>
      </c>
      <c r="E8" s="242"/>
      <c r="F8" s="242"/>
      <c r="G8" s="243"/>
      <c r="H8" s="37"/>
      <c r="I8" s="244"/>
      <c r="J8" s="37"/>
    </row>
    <row r="9" spans="1:22" ht="13.5" hidden="1" thickBot="1"/>
    <row r="10" spans="1:22" ht="13.5" hidden="1" thickBot="1"/>
    <row r="11" spans="1:22" ht="13.5" thickBot="1">
      <c r="A11" s="245" t="s">
        <v>115</v>
      </c>
      <c r="B11" s="246" t="s">
        <v>116</v>
      </c>
      <c r="C11" s="246" t="s">
        <v>117</v>
      </c>
      <c r="D11" s="247" t="s">
        <v>118</v>
      </c>
      <c r="E11" s="247" t="s">
        <v>119</v>
      </c>
      <c r="F11" s="247" t="s">
        <v>120</v>
      </c>
      <c r="G11" s="247" t="s">
        <v>121</v>
      </c>
      <c r="H11" s="247" t="s">
        <v>122</v>
      </c>
      <c r="I11" s="247" t="s">
        <v>123</v>
      </c>
      <c r="J11" s="247" t="s">
        <v>124</v>
      </c>
      <c r="K11" s="247" t="s">
        <v>125</v>
      </c>
      <c r="L11" s="247" t="s">
        <v>126</v>
      </c>
      <c r="N11" s="245" t="s">
        <v>127</v>
      </c>
      <c r="O11" s="245" t="s">
        <v>128</v>
      </c>
      <c r="P11" s="245" t="s">
        <v>129</v>
      </c>
      <c r="Q11" s="245" t="s">
        <v>130</v>
      </c>
      <c r="R11" s="245" t="s">
        <v>131</v>
      </c>
      <c r="S11" s="245" t="s">
        <v>132</v>
      </c>
      <c r="T11" s="245" t="s">
        <v>133</v>
      </c>
      <c r="U11" s="245" t="s">
        <v>134</v>
      </c>
    </row>
    <row r="12" spans="1:22" ht="20.25" customHeight="1" thickBot="1">
      <c r="A12" s="623" t="s">
        <v>135</v>
      </c>
      <c r="B12" s="249" t="s">
        <v>136</v>
      </c>
      <c r="C12" s="250" t="s">
        <v>137</v>
      </c>
      <c r="D12" s="250" t="s">
        <v>138</v>
      </c>
      <c r="E12" s="250" t="s">
        <v>139</v>
      </c>
      <c r="F12" s="250" t="s">
        <v>140</v>
      </c>
      <c r="G12" s="250" t="s">
        <v>141</v>
      </c>
      <c r="H12" s="250" t="s">
        <v>142</v>
      </c>
      <c r="I12" s="250" t="s">
        <v>143</v>
      </c>
      <c r="J12" s="250" t="s">
        <v>144</v>
      </c>
      <c r="K12" s="250" t="s">
        <v>145</v>
      </c>
      <c r="L12" s="250" t="s">
        <v>146</v>
      </c>
      <c r="M12" s="38"/>
      <c r="N12" s="251" t="s">
        <v>147</v>
      </c>
      <c r="O12" s="252" t="s">
        <v>148</v>
      </c>
      <c r="P12" s="252" t="s">
        <v>149</v>
      </c>
      <c r="Q12" s="252" t="s">
        <v>150</v>
      </c>
      <c r="R12" s="252" t="s">
        <v>151</v>
      </c>
      <c r="S12" s="252" t="s">
        <v>152</v>
      </c>
      <c r="T12" s="252" t="s">
        <v>153</v>
      </c>
      <c r="U12" s="252" t="s">
        <v>154</v>
      </c>
    </row>
    <row r="13" spans="1:22" ht="39.75" customHeight="1" thickBot="1">
      <c r="A13" s="624"/>
      <c r="B13" s="626" t="s">
        <v>155</v>
      </c>
      <c r="C13" s="629" t="s">
        <v>155</v>
      </c>
      <c r="D13" s="630"/>
      <c r="E13" s="630"/>
      <c r="F13" s="630"/>
      <c r="G13" s="630"/>
      <c r="H13" s="630"/>
      <c r="I13" s="630"/>
      <c r="J13" s="630"/>
      <c r="K13" s="630"/>
      <c r="L13" s="631"/>
      <c r="M13" s="254"/>
      <c r="N13" s="255"/>
      <c r="O13" s="255"/>
      <c r="P13" s="255"/>
      <c r="Q13" s="255"/>
      <c r="R13" s="255"/>
      <c r="S13" s="255"/>
      <c r="T13" s="255"/>
      <c r="U13" s="255"/>
    </row>
    <row r="14" spans="1:22" ht="81" customHeight="1" thickBot="1">
      <c r="A14" s="624"/>
      <c r="B14" s="627"/>
      <c r="C14" s="635" t="s">
        <v>156</v>
      </c>
      <c r="D14" s="636"/>
      <c r="E14" s="636"/>
      <c r="F14" s="636"/>
      <c r="G14" s="636"/>
      <c r="H14" s="637"/>
      <c r="I14" s="643" t="s">
        <v>157</v>
      </c>
      <c r="J14" s="644"/>
      <c r="K14" s="645" t="s">
        <v>158</v>
      </c>
      <c r="L14" s="645" t="s">
        <v>159</v>
      </c>
      <c r="M14" s="38"/>
      <c r="N14" s="635" t="s">
        <v>81</v>
      </c>
      <c r="O14" s="636"/>
      <c r="P14" s="636"/>
      <c r="Q14" s="636"/>
      <c r="R14" s="636"/>
      <c r="S14" s="636"/>
      <c r="T14" s="636"/>
      <c r="U14" s="637"/>
    </row>
    <row r="15" spans="1:22" ht="58.5" customHeight="1" thickBot="1">
      <c r="A15" s="624"/>
      <c r="B15" s="627"/>
      <c r="C15" s="635" t="s">
        <v>160</v>
      </c>
      <c r="D15" s="636"/>
      <c r="E15" s="636"/>
      <c r="F15" s="636"/>
      <c r="G15" s="637"/>
      <c r="H15" s="638" t="s">
        <v>161</v>
      </c>
      <c r="I15" s="639" t="s">
        <v>162</v>
      </c>
      <c r="J15" s="638" t="s">
        <v>161</v>
      </c>
      <c r="K15" s="627"/>
      <c r="L15" s="627"/>
      <c r="M15" s="38"/>
      <c r="N15" s="641" t="s">
        <v>40</v>
      </c>
      <c r="O15" s="642"/>
      <c r="P15" s="641" t="s">
        <v>41</v>
      </c>
      <c r="Q15" s="642"/>
      <c r="R15" s="641" t="s">
        <v>42</v>
      </c>
      <c r="S15" s="642"/>
      <c r="T15" s="641" t="s">
        <v>43</v>
      </c>
      <c r="U15" s="642"/>
    </row>
    <row r="16" spans="1:22" ht="82.5" customHeight="1" thickBot="1">
      <c r="A16" s="625"/>
      <c r="B16" s="628"/>
      <c r="C16" s="250" t="s">
        <v>163</v>
      </c>
      <c r="D16" s="250" t="s">
        <v>164</v>
      </c>
      <c r="E16" s="250" t="s">
        <v>165</v>
      </c>
      <c r="F16" s="250" t="s">
        <v>29</v>
      </c>
      <c r="G16" s="250" t="s">
        <v>166</v>
      </c>
      <c r="H16" s="628"/>
      <c r="I16" s="640"/>
      <c r="J16" s="628"/>
      <c r="K16" s="628"/>
      <c r="L16" s="628"/>
      <c r="M16" s="38"/>
      <c r="N16" s="39" t="s">
        <v>167</v>
      </c>
      <c r="O16" s="39" t="s">
        <v>168</v>
      </c>
      <c r="P16" s="39" t="s">
        <v>167</v>
      </c>
      <c r="Q16" s="39" t="s">
        <v>168</v>
      </c>
      <c r="R16" s="39" t="s">
        <v>167</v>
      </c>
      <c r="S16" s="39" t="s">
        <v>168</v>
      </c>
      <c r="T16" s="39" t="s">
        <v>167</v>
      </c>
      <c r="U16" s="39" t="s">
        <v>168</v>
      </c>
    </row>
    <row r="17" spans="1:21" ht="26.25" thickBot="1">
      <c r="A17" s="618" t="s">
        <v>33</v>
      </c>
      <c r="B17" s="257" t="s">
        <v>169</v>
      </c>
      <c r="C17" s="620"/>
      <c r="D17" s="621"/>
      <c r="E17" s="621"/>
      <c r="F17" s="621"/>
      <c r="G17" s="621"/>
      <c r="H17" s="621"/>
      <c r="I17" s="621"/>
      <c r="J17" s="621"/>
      <c r="K17" s="621"/>
      <c r="L17" s="622"/>
      <c r="M17" s="38"/>
      <c r="N17" s="632" t="s">
        <v>169</v>
      </c>
      <c r="O17" s="633"/>
      <c r="P17" s="633"/>
      <c r="Q17" s="633"/>
      <c r="R17" s="633"/>
      <c r="S17" s="633"/>
      <c r="T17" s="634"/>
      <c r="U17" s="38"/>
    </row>
    <row r="18" spans="1:21" ht="24" customHeight="1" thickBot="1">
      <c r="A18" s="619"/>
      <c r="B18" s="259" t="s">
        <v>170</v>
      </c>
      <c r="C18" s="260"/>
      <c r="D18" s="260"/>
      <c r="E18" s="260"/>
      <c r="F18" s="260"/>
      <c r="G18" s="260"/>
      <c r="H18" s="260"/>
      <c r="I18" s="260"/>
      <c r="J18" s="260"/>
      <c r="K18" s="260"/>
      <c r="L18" s="261"/>
      <c r="M18" s="262"/>
      <c r="N18" s="263"/>
      <c r="O18" s="263"/>
      <c r="P18" s="263"/>
      <c r="Q18" s="263"/>
      <c r="R18" s="263"/>
      <c r="S18" s="263"/>
      <c r="T18" s="263"/>
      <c r="U18" s="263"/>
    </row>
    <row r="19" spans="1:21" ht="13.5" thickBot="1">
      <c r="A19" s="264" t="s">
        <v>171</v>
      </c>
      <c r="B19" s="265"/>
      <c r="C19" s="265"/>
      <c r="D19" s="265"/>
      <c r="E19" s="265"/>
      <c r="F19" s="265"/>
      <c r="G19" s="265"/>
      <c r="H19" s="265"/>
      <c r="I19" s="265"/>
      <c r="J19" s="265"/>
      <c r="K19" s="265"/>
      <c r="L19" s="265"/>
      <c r="M19" s="266"/>
      <c r="N19" s="267"/>
      <c r="O19" s="265"/>
      <c r="P19" s="265"/>
      <c r="Q19" s="265"/>
      <c r="R19" s="265"/>
      <c r="S19" s="265"/>
      <c r="T19" s="265"/>
      <c r="U19" s="265"/>
    </row>
    <row r="20" spans="1:21" ht="13.5" thickBot="1">
      <c r="A20" s="268" t="s">
        <v>172</v>
      </c>
      <c r="B20" s="40"/>
      <c r="C20" s="40"/>
      <c r="D20" s="40"/>
      <c r="E20" s="40"/>
      <c r="F20" s="40"/>
      <c r="G20" s="40"/>
      <c r="H20" s="40"/>
      <c r="I20" s="40"/>
      <c r="J20" s="40"/>
      <c r="K20" s="40"/>
      <c r="L20" s="40"/>
      <c r="M20" s="41"/>
      <c r="N20" s="42"/>
      <c r="O20" s="40"/>
      <c r="P20" s="40"/>
      <c r="Q20" s="40"/>
      <c r="R20" s="40"/>
      <c r="S20" s="40"/>
      <c r="T20" s="40"/>
      <c r="U20" s="40"/>
    </row>
    <row r="21" spans="1:21" ht="13.5" thickBot="1">
      <c r="A21" s="268" t="s">
        <v>173</v>
      </c>
      <c r="B21" s="40"/>
      <c r="C21" s="40"/>
      <c r="D21" s="40"/>
      <c r="E21" s="40"/>
      <c r="F21" s="40"/>
      <c r="G21" s="40"/>
      <c r="H21" s="40"/>
      <c r="I21" s="40"/>
      <c r="J21" s="40"/>
      <c r="K21" s="40"/>
      <c r="L21" s="40"/>
      <c r="M21" s="41"/>
      <c r="N21" s="42"/>
      <c r="O21" s="40"/>
      <c r="P21" s="40"/>
      <c r="Q21" s="40"/>
      <c r="R21" s="40"/>
      <c r="S21" s="40"/>
      <c r="T21" s="40"/>
      <c r="U21" s="40"/>
    </row>
    <row r="22" spans="1:21" ht="26.25" thickBot="1">
      <c r="A22" s="268" t="s">
        <v>174</v>
      </c>
      <c r="B22" s="43">
        <f t="shared" ref="B22:L22" si="0">SUM(B23:B24)</f>
        <v>0</v>
      </c>
      <c r="C22" s="43">
        <f t="shared" si="0"/>
        <v>0</v>
      </c>
      <c r="D22" s="43">
        <f t="shared" si="0"/>
        <v>0</v>
      </c>
      <c r="E22" s="43">
        <f t="shared" si="0"/>
        <v>0</v>
      </c>
      <c r="F22" s="43">
        <f t="shared" si="0"/>
        <v>0</v>
      </c>
      <c r="G22" s="43">
        <f t="shared" si="0"/>
        <v>0</v>
      </c>
      <c r="H22" s="43">
        <f t="shared" si="0"/>
        <v>0</v>
      </c>
      <c r="I22" s="43">
        <f t="shared" si="0"/>
        <v>0</v>
      </c>
      <c r="J22" s="43">
        <f t="shared" si="0"/>
        <v>0</v>
      </c>
      <c r="K22" s="43">
        <f t="shared" si="0"/>
        <v>0</v>
      </c>
      <c r="L22" s="43">
        <f t="shared" si="0"/>
        <v>0</v>
      </c>
      <c r="M22" s="41"/>
      <c r="N22" s="44">
        <f>SUM(N23:N24)</f>
        <v>0</v>
      </c>
      <c r="O22" s="269"/>
      <c r="P22" s="43">
        <f>SUM(P23:P24)</f>
        <v>0</v>
      </c>
      <c r="Q22" s="269"/>
      <c r="R22" s="43">
        <f>SUM(R23:R24)</f>
        <v>0</v>
      </c>
      <c r="S22" s="269"/>
      <c r="T22" s="43">
        <f>SUM(T23:T24)</f>
        <v>0</v>
      </c>
      <c r="U22" s="269"/>
    </row>
    <row r="23" spans="1:21" ht="13.5" thickBot="1">
      <c r="A23" s="270" t="s">
        <v>175</v>
      </c>
      <c r="B23" s="45">
        <f>SUM(C23:L23)</f>
        <v>0</v>
      </c>
      <c r="C23" s="269"/>
      <c r="D23" s="269"/>
      <c r="E23" s="269"/>
      <c r="F23" s="269"/>
      <c r="G23" s="269"/>
      <c r="H23" s="269"/>
      <c r="I23" s="269"/>
      <c r="J23" s="269"/>
      <c r="K23" s="269"/>
      <c r="L23" s="269"/>
      <c r="M23" s="46"/>
      <c r="N23" s="271"/>
      <c r="O23" s="47"/>
      <c r="P23" s="269"/>
      <c r="Q23" s="47"/>
      <c r="R23" s="269"/>
      <c r="S23" s="47"/>
      <c r="T23" s="269"/>
      <c r="U23" s="47"/>
    </row>
    <row r="24" spans="1:21" ht="13.5" thickBot="1">
      <c r="A24" s="270" t="s">
        <v>176</v>
      </c>
      <c r="B24" s="45">
        <f>SUM(C24:L24)</f>
        <v>0</v>
      </c>
      <c r="C24" s="269"/>
      <c r="D24" s="269"/>
      <c r="E24" s="269"/>
      <c r="F24" s="269"/>
      <c r="G24" s="269"/>
      <c r="H24" s="269"/>
      <c r="I24" s="269"/>
      <c r="J24" s="269"/>
      <c r="K24" s="269"/>
      <c r="L24" s="269"/>
      <c r="M24" s="46"/>
      <c r="N24" s="271"/>
      <c r="O24" s="47"/>
      <c r="P24" s="269"/>
      <c r="Q24" s="47"/>
      <c r="R24" s="269"/>
      <c r="S24" s="47"/>
      <c r="T24" s="269"/>
      <c r="U24" s="47"/>
    </row>
    <row r="25" spans="1:21" ht="39.75" customHeight="1" thickBot="1">
      <c r="A25" s="268" t="s">
        <v>177</v>
      </c>
      <c r="B25" s="45">
        <f>SUM(C25:L25)</f>
        <v>0</v>
      </c>
      <c r="C25" s="272"/>
      <c r="D25" s="272"/>
      <c r="E25" s="272"/>
      <c r="F25" s="272"/>
      <c r="G25" s="272"/>
      <c r="H25" s="272"/>
      <c r="I25" s="272"/>
      <c r="J25" s="272"/>
      <c r="K25" s="272"/>
      <c r="L25" s="272"/>
      <c r="M25" s="41"/>
      <c r="N25" s="273"/>
      <c r="O25" s="272"/>
      <c r="P25" s="272"/>
      <c r="Q25" s="272"/>
      <c r="R25" s="272"/>
      <c r="S25" s="272"/>
      <c r="T25" s="272"/>
      <c r="U25" s="272"/>
    </row>
    <row r="26" spans="1:21" ht="13.5" thickBot="1">
      <c r="A26" s="268" t="s">
        <v>178</v>
      </c>
      <c r="B26" s="43">
        <f t="shared" ref="B26:L26" si="1">SUM(B27:B32)</f>
        <v>0</v>
      </c>
      <c r="C26" s="43">
        <f t="shared" si="1"/>
        <v>0</v>
      </c>
      <c r="D26" s="43">
        <f t="shared" si="1"/>
        <v>0</v>
      </c>
      <c r="E26" s="43">
        <f t="shared" si="1"/>
        <v>0</v>
      </c>
      <c r="F26" s="43">
        <f t="shared" si="1"/>
        <v>0</v>
      </c>
      <c r="G26" s="43">
        <f t="shared" si="1"/>
        <v>0</v>
      </c>
      <c r="H26" s="43">
        <f t="shared" si="1"/>
        <v>0</v>
      </c>
      <c r="I26" s="43">
        <f t="shared" si="1"/>
        <v>0</v>
      </c>
      <c r="J26" s="43">
        <f t="shared" si="1"/>
        <v>0</v>
      </c>
      <c r="K26" s="43">
        <f t="shared" si="1"/>
        <v>0</v>
      </c>
      <c r="L26" s="43">
        <f t="shared" si="1"/>
        <v>0</v>
      </c>
      <c r="M26" s="41"/>
      <c r="N26" s="44">
        <f>SUM(N27:N32)</f>
        <v>0</v>
      </c>
      <c r="O26" s="272"/>
      <c r="P26" s="43">
        <f>SUM(P27:P32)</f>
        <v>0</v>
      </c>
      <c r="Q26" s="272"/>
      <c r="R26" s="43">
        <f>SUM(R27:R32)</f>
        <v>0</v>
      </c>
      <c r="S26" s="272"/>
      <c r="T26" s="43">
        <f>SUM(T27:T32)</f>
        <v>0</v>
      </c>
      <c r="U26" s="272"/>
    </row>
    <row r="27" spans="1:21" ht="13.5" thickBot="1">
      <c r="A27" s="270" t="s">
        <v>179</v>
      </c>
      <c r="B27" s="45">
        <f t="shared" ref="B27:B32" si="2">SUM(C27:L27)</f>
        <v>0</v>
      </c>
      <c r="C27" s="269"/>
      <c r="D27" s="269"/>
      <c r="E27" s="269"/>
      <c r="F27" s="269"/>
      <c r="G27" s="269"/>
      <c r="H27" s="269"/>
      <c r="I27" s="269"/>
      <c r="J27" s="269"/>
      <c r="K27" s="269"/>
      <c r="L27" s="269"/>
      <c r="M27" s="46"/>
      <c r="N27" s="271"/>
      <c r="O27" s="47"/>
      <c r="P27" s="269"/>
      <c r="Q27" s="47"/>
      <c r="R27" s="269"/>
      <c r="S27" s="47"/>
      <c r="T27" s="269"/>
      <c r="U27" s="47"/>
    </row>
    <row r="28" spans="1:21" ht="39" thickBot="1">
      <c r="A28" s="270" t="s">
        <v>180</v>
      </c>
      <c r="B28" s="45">
        <f t="shared" si="2"/>
        <v>0</v>
      </c>
      <c r="C28" s="269"/>
      <c r="D28" s="269"/>
      <c r="E28" s="269"/>
      <c r="F28" s="269"/>
      <c r="G28" s="269"/>
      <c r="H28" s="269"/>
      <c r="I28" s="269"/>
      <c r="J28" s="269"/>
      <c r="K28" s="269"/>
      <c r="L28" s="269"/>
      <c r="M28" s="46"/>
      <c r="N28" s="271"/>
      <c r="O28" s="47"/>
      <c r="P28" s="269"/>
      <c r="Q28" s="47"/>
      <c r="R28" s="269"/>
      <c r="S28" s="47"/>
      <c r="T28" s="269"/>
      <c r="U28" s="47"/>
    </row>
    <row r="29" spans="1:21" ht="13.5" thickBot="1">
      <c r="A29" s="270" t="s">
        <v>181</v>
      </c>
      <c r="B29" s="45">
        <f t="shared" si="2"/>
        <v>0</v>
      </c>
      <c r="C29" s="269"/>
      <c r="D29" s="269"/>
      <c r="E29" s="269"/>
      <c r="F29" s="269"/>
      <c r="G29" s="269"/>
      <c r="H29" s="269"/>
      <c r="I29" s="269"/>
      <c r="J29" s="269"/>
      <c r="K29" s="269"/>
      <c r="L29" s="269"/>
      <c r="M29" s="46"/>
      <c r="N29" s="271"/>
      <c r="O29" s="47"/>
      <c r="P29" s="269"/>
      <c r="Q29" s="47"/>
      <c r="R29" s="269"/>
      <c r="S29" s="47"/>
      <c r="T29" s="269"/>
      <c r="U29" s="47"/>
    </row>
    <row r="30" spans="1:21" ht="13.5" thickBot="1">
      <c r="A30" s="270" t="s">
        <v>182</v>
      </c>
      <c r="B30" s="45">
        <f t="shared" si="2"/>
        <v>0</v>
      </c>
      <c r="C30" s="269"/>
      <c r="D30" s="269"/>
      <c r="E30" s="269"/>
      <c r="F30" s="269"/>
      <c r="G30" s="269"/>
      <c r="H30" s="269"/>
      <c r="I30" s="269"/>
      <c r="J30" s="269"/>
      <c r="K30" s="269"/>
      <c r="L30" s="269"/>
      <c r="M30" s="46"/>
      <c r="N30" s="271"/>
      <c r="O30" s="47"/>
      <c r="P30" s="269"/>
      <c r="Q30" s="47"/>
      <c r="R30" s="269"/>
      <c r="S30" s="47"/>
      <c r="T30" s="269"/>
      <c r="U30" s="47"/>
    </row>
    <row r="31" spans="1:21" ht="13.5" thickBot="1">
      <c r="A31" s="270" t="s">
        <v>183</v>
      </c>
      <c r="B31" s="45">
        <f t="shared" si="2"/>
        <v>0</v>
      </c>
      <c r="C31" s="269"/>
      <c r="D31" s="269"/>
      <c r="E31" s="269"/>
      <c r="F31" s="269"/>
      <c r="G31" s="269"/>
      <c r="H31" s="269"/>
      <c r="I31" s="269"/>
      <c r="J31" s="269"/>
      <c r="K31" s="269"/>
      <c r="L31" s="269"/>
      <c r="M31" s="46"/>
      <c r="N31" s="271"/>
      <c r="O31" s="47"/>
      <c r="P31" s="269"/>
      <c r="Q31" s="47"/>
      <c r="R31" s="269"/>
      <c r="S31" s="47"/>
      <c r="T31" s="269"/>
      <c r="U31" s="47"/>
    </row>
    <row r="32" spans="1:21" ht="13.5" thickBot="1">
      <c r="A32" s="270" t="s">
        <v>184</v>
      </c>
      <c r="B32" s="45">
        <f t="shared" si="2"/>
        <v>0</v>
      </c>
      <c r="C32" s="269"/>
      <c r="D32" s="269"/>
      <c r="E32" s="269"/>
      <c r="F32" s="269"/>
      <c r="G32" s="269"/>
      <c r="H32" s="269"/>
      <c r="I32" s="269"/>
      <c r="J32" s="269"/>
      <c r="K32" s="269"/>
      <c r="L32" s="269"/>
      <c r="M32" s="46"/>
      <c r="N32" s="271"/>
      <c r="O32" s="47"/>
      <c r="P32" s="269"/>
      <c r="Q32" s="47"/>
      <c r="R32" s="269"/>
      <c r="S32" s="47"/>
      <c r="T32" s="269"/>
      <c r="U32" s="47"/>
    </row>
    <row r="33" spans="1:21" ht="13.5" thickBot="1">
      <c r="A33" s="268" t="s">
        <v>185</v>
      </c>
      <c r="B33" s="43">
        <f t="shared" ref="B33:L33" si="3">SUM(B34:B38)</f>
        <v>0</v>
      </c>
      <c r="C33" s="43">
        <f t="shared" si="3"/>
        <v>0</v>
      </c>
      <c r="D33" s="43">
        <f t="shared" si="3"/>
        <v>0</v>
      </c>
      <c r="E33" s="43">
        <f t="shared" si="3"/>
        <v>0</v>
      </c>
      <c r="F33" s="43">
        <f t="shared" si="3"/>
        <v>0</v>
      </c>
      <c r="G33" s="43">
        <f t="shared" si="3"/>
        <v>0</v>
      </c>
      <c r="H33" s="43">
        <f t="shared" si="3"/>
        <v>0</v>
      </c>
      <c r="I33" s="43">
        <f t="shared" si="3"/>
        <v>0</v>
      </c>
      <c r="J33" s="43">
        <f t="shared" si="3"/>
        <v>0</v>
      </c>
      <c r="K33" s="43">
        <f t="shared" si="3"/>
        <v>0</v>
      </c>
      <c r="L33" s="43">
        <f t="shared" si="3"/>
        <v>0</v>
      </c>
      <c r="M33" s="41"/>
      <c r="N33" s="44">
        <f>SUM(N34:N38)</f>
        <v>0</v>
      </c>
      <c r="O33" s="269"/>
      <c r="P33" s="43">
        <f>SUM(P34:P38)</f>
        <v>0</v>
      </c>
      <c r="Q33" s="269"/>
      <c r="R33" s="43">
        <f>SUM(R34:R38)</f>
        <v>0</v>
      </c>
      <c r="S33" s="269"/>
      <c r="T33" s="43">
        <f>SUM(T34:T38)</f>
        <v>0</v>
      </c>
      <c r="U33" s="269"/>
    </row>
    <row r="34" spans="1:21" ht="13.5" thickBot="1">
      <c r="A34" s="270" t="s">
        <v>186</v>
      </c>
      <c r="B34" s="45">
        <f t="shared" ref="B34:B39" si="4">SUM(C34:L34)</f>
        <v>0</v>
      </c>
      <c r="C34" s="269"/>
      <c r="D34" s="269"/>
      <c r="E34" s="269"/>
      <c r="F34" s="269"/>
      <c r="G34" s="269"/>
      <c r="H34" s="269"/>
      <c r="I34" s="269"/>
      <c r="J34" s="269"/>
      <c r="K34" s="269"/>
      <c r="L34" s="269"/>
      <c r="M34" s="46"/>
      <c r="N34" s="271"/>
      <c r="O34" s="47"/>
      <c r="P34" s="269"/>
      <c r="Q34" s="47"/>
      <c r="R34" s="269"/>
      <c r="S34" s="47"/>
      <c r="T34" s="269"/>
      <c r="U34" s="47"/>
    </row>
    <row r="35" spans="1:21" ht="13.5" thickBot="1">
      <c r="A35" s="270" t="s">
        <v>187</v>
      </c>
      <c r="B35" s="45">
        <f t="shared" si="4"/>
        <v>0</v>
      </c>
      <c r="C35" s="269"/>
      <c r="D35" s="269"/>
      <c r="E35" s="269"/>
      <c r="F35" s="269"/>
      <c r="G35" s="269"/>
      <c r="H35" s="269"/>
      <c r="I35" s="269"/>
      <c r="J35" s="269"/>
      <c r="K35" s="269"/>
      <c r="L35" s="269"/>
      <c r="M35" s="46"/>
      <c r="N35" s="271"/>
      <c r="O35" s="47"/>
      <c r="P35" s="269"/>
      <c r="Q35" s="47"/>
      <c r="R35" s="269"/>
      <c r="S35" s="47"/>
      <c r="T35" s="269"/>
      <c r="U35" s="47"/>
    </row>
    <row r="36" spans="1:21" ht="13.5" thickBot="1">
      <c r="A36" s="270" t="s">
        <v>188</v>
      </c>
      <c r="B36" s="45">
        <f t="shared" si="4"/>
        <v>0</v>
      </c>
      <c r="C36" s="269"/>
      <c r="D36" s="269"/>
      <c r="E36" s="269"/>
      <c r="F36" s="269"/>
      <c r="G36" s="269"/>
      <c r="H36" s="269"/>
      <c r="I36" s="269"/>
      <c r="J36" s="269"/>
      <c r="K36" s="269"/>
      <c r="L36" s="269"/>
      <c r="M36" s="46"/>
      <c r="N36" s="271"/>
      <c r="O36" s="47"/>
      <c r="P36" s="269"/>
      <c r="Q36" s="47"/>
      <c r="R36" s="269"/>
      <c r="S36" s="47"/>
      <c r="T36" s="269"/>
      <c r="U36" s="47"/>
    </row>
    <row r="37" spans="1:21" ht="13.5" thickBot="1">
      <c r="A37" s="270" t="s">
        <v>189</v>
      </c>
      <c r="B37" s="45">
        <f t="shared" si="4"/>
        <v>0</v>
      </c>
      <c r="C37" s="269"/>
      <c r="D37" s="269"/>
      <c r="E37" s="269"/>
      <c r="F37" s="269"/>
      <c r="G37" s="269"/>
      <c r="H37" s="269"/>
      <c r="I37" s="269"/>
      <c r="J37" s="269"/>
      <c r="K37" s="269"/>
      <c r="L37" s="269"/>
      <c r="M37" s="46"/>
      <c r="N37" s="271"/>
      <c r="O37" s="47"/>
      <c r="P37" s="269"/>
      <c r="Q37" s="47"/>
      <c r="R37" s="269"/>
      <c r="S37" s="47"/>
      <c r="T37" s="269"/>
      <c r="U37" s="47"/>
    </row>
    <row r="38" spans="1:21" ht="13.5" thickBot="1">
      <c r="A38" s="270" t="s">
        <v>190</v>
      </c>
      <c r="B38" s="45">
        <f t="shared" si="4"/>
        <v>0</v>
      </c>
      <c r="C38" s="269"/>
      <c r="D38" s="269"/>
      <c r="E38" s="269"/>
      <c r="F38" s="269"/>
      <c r="G38" s="269"/>
      <c r="H38" s="269"/>
      <c r="I38" s="269"/>
      <c r="J38" s="269"/>
      <c r="K38" s="269"/>
      <c r="L38" s="269"/>
      <c r="M38" s="46"/>
      <c r="N38" s="271"/>
      <c r="O38" s="47"/>
      <c r="P38" s="269"/>
      <c r="Q38" s="47"/>
      <c r="R38" s="269"/>
      <c r="S38" s="47"/>
      <c r="T38" s="269"/>
      <c r="U38" s="47"/>
    </row>
    <row r="39" spans="1:21" ht="13.5" thickBot="1">
      <c r="A39" s="268" t="s">
        <v>191</v>
      </c>
      <c r="B39" s="45">
        <f t="shared" si="4"/>
        <v>0</v>
      </c>
      <c r="C39" s="274"/>
      <c r="D39" s="274"/>
      <c r="E39" s="274"/>
      <c r="F39" s="274"/>
      <c r="G39" s="274"/>
      <c r="H39" s="274"/>
      <c r="I39" s="274"/>
      <c r="J39" s="274"/>
      <c r="K39" s="274"/>
      <c r="L39" s="274"/>
      <c r="M39" s="48"/>
      <c r="N39" s="275"/>
      <c r="O39" s="274"/>
      <c r="P39" s="274"/>
      <c r="Q39" s="274"/>
      <c r="R39" s="274"/>
      <c r="S39" s="274"/>
      <c r="T39" s="274"/>
      <c r="U39" s="274"/>
    </row>
    <row r="40" spans="1:21" ht="13.5" thickBot="1">
      <c r="A40" s="268" t="s">
        <v>192</v>
      </c>
      <c r="B40" s="43">
        <f t="shared" ref="B40:L40" si="5">SUM(B41:B42)</f>
        <v>0</v>
      </c>
      <c r="C40" s="43">
        <f t="shared" si="5"/>
        <v>0</v>
      </c>
      <c r="D40" s="43">
        <f t="shared" si="5"/>
        <v>0</v>
      </c>
      <c r="E40" s="43">
        <f t="shared" si="5"/>
        <v>0</v>
      </c>
      <c r="F40" s="43">
        <f t="shared" si="5"/>
        <v>0</v>
      </c>
      <c r="G40" s="43">
        <f t="shared" si="5"/>
        <v>0</v>
      </c>
      <c r="H40" s="43">
        <f t="shared" si="5"/>
        <v>0</v>
      </c>
      <c r="I40" s="43">
        <f t="shared" si="5"/>
        <v>0</v>
      </c>
      <c r="J40" s="43">
        <f t="shared" si="5"/>
        <v>0</v>
      </c>
      <c r="K40" s="43">
        <f t="shared" si="5"/>
        <v>0</v>
      </c>
      <c r="L40" s="43">
        <f t="shared" si="5"/>
        <v>0</v>
      </c>
      <c r="M40" s="41"/>
      <c r="N40" s="44">
        <f>SUM(N41:N42)</f>
        <v>0</v>
      </c>
      <c r="O40" s="274"/>
      <c r="P40" s="43">
        <f>SUM(P41:P42)</f>
        <v>0</v>
      </c>
      <c r="Q40" s="274"/>
      <c r="R40" s="43">
        <f>SUM(R41:R42)</f>
        <v>0</v>
      </c>
      <c r="S40" s="274"/>
      <c r="T40" s="43">
        <f>SUM(T41:T42)</f>
        <v>0</v>
      </c>
      <c r="U40" s="274"/>
    </row>
    <row r="41" spans="1:21" ht="13.5" thickBot="1">
      <c r="A41" s="270" t="s">
        <v>193</v>
      </c>
      <c r="B41" s="45">
        <f>SUM(C41:L41)</f>
        <v>0</v>
      </c>
      <c r="C41" s="269"/>
      <c r="D41" s="269"/>
      <c r="E41" s="269"/>
      <c r="F41" s="269"/>
      <c r="G41" s="269"/>
      <c r="H41" s="269"/>
      <c r="I41" s="269"/>
      <c r="J41" s="269"/>
      <c r="K41" s="269"/>
      <c r="L41" s="269"/>
      <c r="M41" s="46"/>
      <c r="N41" s="271"/>
      <c r="O41" s="47"/>
      <c r="P41" s="269"/>
      <c r="Q41" s="47"/>
      <c r="R41" s="269"/>
      <c r="S41" s="47"/>
      <c r="T41" s="269"/>
      <c r="U41" s="47"/>
    </row>
    <row r="42" spans="1:21" ht="13.5" thickBot="1">
      <c r="A42" s="270" t="s">
        <v>194</v>
      </c>
      <c r="B42" s="45">
        <f>SUM(C42:L42)</f>
        <v>0</v>
      </c>
      <c r="C42" s="269"/>
      <c r="D42" s="269"/>
      <c r="E42" s="269"/>
      <c r="F42" s="269"/>
      <c r="G42" s="269"/>
      <c r="H42" s="269"/>
      <c r="I42" s="269"/>
      <c r="J42" s="269"/>
      <c r="K42" s="269"/>
      <c r="L42" s="269"/>
      <c r="M42" s="46"/>
      <c r="N42" s="271"/>
      <c r="O42" s="47"/>
      <c r="P42" s="269"/>
      <c r="Q42" s="47"/>
      <c r="R42" s="269"/>
      <c r="S42" s="47"/>
      <c r="T42" s="269"/>
      <c r="U42" s="47"/>
    </row>
    <row r="43" spans="1:21" ht="39" thickBot="1">
      <c r="A43" s="268" t="s">
        <v>195</v>
      </c>
      <c r="B43" s="45">
        <f>SUM(C43:L43)</f>
        <v>0</v>
      </c>
      <c r="C43" s="274"/>
      <c r="D43" s="274"/>
      <c r="E43" s="274"/>
      <c r="F43" s="40"/>
      <c r="G43" s="40"/>
      <c r="H43" s="40"/>
      <c r="I43" s="40"/>
      <c r="J43" s="40"/>
      <c r="K43" s="40"/>
      <c r="L43" s="40"/>
      <c r="M43" s="41"/>
      <c r="N43" s="275"/>
      <c r="O43" s="274"/>
      <c r="P43" s="274"/>
      <c r="Q43" s="274"/>
      <c r="R43" s="274"/>
      <c r="S43" s="274"/>
      <c r="T43" s="274"/>
      <c r="U43" s="274"/>
    </row>
    <row r="44" spans="1:21" ht="13.5" thickBot="1">
      <c r="A44" s="268" t="s">
        <v>196</v>
      </c>
      <c r="B44" s="43">
        <f t="shared" ref="B44:L44" si="6">SUM(B45:B46)</f>
        <v>0</v>
      </c>
      <c r="C44" s="43">
        <f t="shared" si="6"/>
        <v>0</v>
      </c>
      <c r="D44" s="43">
        <f t="shared" si="6"/>
        <v>0</v>
      </c>
      <c r="E44" s="43">
        <f t="shared" si="6"/>
        <v>0</v>
      </c>
      <c r="F44" s="43">
        <f t="shared" si="6"/>
        <v>0</v>
      </c>
      <c r="G44" s="43">
        <f t="shared" si="6"/>
        <v>0</v>
      </c>
      <c r="H44" s="43">
        <f t="shared" si="6"/>
        <v>0</v>
      </c>
      <c r="I44" s="43">
        <f t="shared" si="6"/>
        <v>0</v>
      </c>
      <c r="J44" s="43">
        <f t="shared" si="6"/>
        <v>0</v>
      </c>
      <c r="K44" s="43">
        <f t="shared" si="6"/>
        <v>0</v>
      </c>
      <c r="L44" s="43">
        <f t="shared" si="6"/>
        <v>0</v>
      </c>
      <c r="M44" s="41"/>
      <c r="N44" s="44">
        <f>SUM(N45:N46)</f>
        <v>0</v>
      </c>
      <c r="O44" s="274"/>
      <c r="P44" s="43">
        <f>SUM(P45:P46)</f>
        <v>0</v>
      </c>
      <c r="Q44" s="274"/>
      <c r="R44" s="43">
        <f>SUM(R45:R46)</f>
        <v>0</v>
      </c>
      <c r="S44" s="274"/>
      <c r="T44" s="43">
        <f>SUM(T45:T46)</f>
        <v>0</v>
      </c>
      <c r="U44" s="274"/>
    </row>
    <row r="45" spans="1:21" ht="13.5" thickBot="1">
      <c r="A45" s="270" t="s">
        <v>197</v>
      </c>
      <c r="B45" s="45">
        <f>SUM(C45:L45)</f>
        <v>0</v>
      </c>
      <c r="C45" s="269"/>
      <c r="D45" s="269"/>
      <c r="E45" s="269"/>
      <c r="F45" s="269"/>
      <c r="G45" s="269"/>
      <c r="H45" s="269"/>
      <c r="I45" s="269"/>
      <c r="J45" s="269"/>
      <c r="K45" s="269"/>
      <c r="L45" s="269"/>
      <c r="M45" s="46"/>
      <c r="N45" s="271"/>
      <c r="O45" s="47"/>
      <c r="P45" s="269"/>
      <c r="Q45" s="47"/>
      <c r="R45" s="269"/>
      <c r="S45" s="47"/>
      <c r="T45" s="269"/>
      <c r="U45" s="47"/>
    </row>
    <row r="46" spans="1:21" ht="13.5" thickBot="1">
      <c r="A46" s="270" t="s">
        <v>198</v>
      </c>
      <c r="B46" s="45">
        <f>SUM(C46:L46)</f>
        <v>0</v>
      </c>
      <c r="C46" s="269"/>
      <c r="D46" s="269"/>
      <c r="E46" s="269"/>
      <c r="F46" s="269"/>
      <c r="G46" s="269"/>
      <c r="H46" s="269"/>
      <c r="I46" s="269"/>
      <c r="J46" s="269"/>
      <c r="K46" s="269"/>
      <c r="L46" s="269"/>
      <c r="M46" s="46"/>
      <c r="N46" s="271"/>
      <c r="O46" s="47"/>
      <c r="P46" s="269"/>
      <c r="Q46" s="47"/>
      <c r="R46" s="269"/>
      <c r="S46" s="47"/>
      <c r="T46" s="269"/>
      <c r="U46" s="47"/>
    </row>
    <row r="47" spans="1:21" ht="13.5" thickBot="1">
      <c r="A47" s="258" t="s">
        <v>199</v>
      </c>
      <c r="B47" s="45">
        <f>SUM(C47:L47)</f>
        <v>0</v>
      </c>
      <c r="C47" s="274"/>
      <c r="D47" s="274"/>
      <c r="E47" s="274"/>
      <c r="F47" s="274"/>
      <c r="G47" s="274"/>
      <c r="H47" s="274"/>
      <c r="I47" s="274"/>
      <c r="J47" s="274"/>
      <c r="K47" s="274"/>
      <c r="L47" s="274"/>
      <c r="M47" s="48"/>
      <c r="N47" s="275"/>
      <c r="O47" s="274"/>
      <c r="P47" s="274"/>
      <c r="Q47" s="274"/>
      <c r="R47" s="274"/>
      <c r="S47" s="274"/>
      <c r="T47" s="274"/>
      <c r="U47" s="274"/>
    </row>
    <row r="48" spans="1:21" ht="13.5" thickBot="1">
      <c r="A48" s="258" t="s">
        <v>200</v>
      </c>
      <c r="B48" s="43">
        <f t="shared" ref="B48:L48" si="7">SUM(B49:B50)</f>
        <v>0</v>
      </c>
      <c r="C48" s="43">
        <f t="shared" si="7"/>
        <v>0</v>
      </c>
      <c r="D48" s="43">
        <f t="shared" si="7"/>
        <v>0</v>
      </c>
      <c r="E48" s="43">
        <f t="shared" si="7"/>
        <v>0</v>
      </c>
      <c r="F48" s="43">
        <f t="shared" si="7"/>
        <v>0</v>
      </c>
      <c r="G48" s="43">
        <f t="shared" si="7"/>
        <v>0</v>
      </c>
      <c r="H48" s="43">
        <f t="shared" si="7"/>
        <v>0</v>
      </c>
      <c r="I48" s="43">
        <f t="shared" si="7"/>
        <v>0</v>
      </c>
      <c r="J48" s="43">
        <f t="shared" si="7"/>
        <v>0</v>
      </c>
      <c r="K48" s="43">
        <f t="shared" si="7"/>
        <v>0</v>
      </c>
      <c r="L48" s="43">
        <f t="shared" si="7"/>
        <v>0</v>
      </c>
      <c r="M48" s="41"/>
      <c r="N48" s="44">
        <f>SUM(N49:N50)</f>
        <v>0</v>
      </c>
      <c r="O48" s="274"/>
      <c r="P48" s="43">
        <f>SUM(P49:P50)</f>
        <v>0</v>
      </c>
      <c r="Q48" s="274"/>
      <c r="R48" s="43">
        <f>SUM(R49:R50)</f>
        <v>0</v>
      </c>
      <c r="S48" s="274"/>
      <c r="T48" s="43">
        <f>SUM(T49:T50)</f>
        <v>0</v>
      </c>
      <c r="U48" s="274"/>
    </row>
    <row r="49" spans="1:22" ht="20.25" customHeight="1" thickBot="1">
      <c r="A49" s="276" t="s">
        <v>201</v>
      </c>
      <c r="B49" s="45">
        <f>SUM(C49:L49)</f>
        <v>0</v>
      </c>
      <c r="C49" s="269"/>
      <c r="D49" s="269"/>
      <c r="E49" s="269"/>
      <c r="F49" s="269"/>
      <c r="G49" s="269"/>
      <c r="H49" s="269"/>
      <c r="I49" s="269"/>
      <c r="J49" s="269"/>
      <c r="K49" s="269"/>
      <c r="L49" s="269"/>
      <c r="M49" s="46"/>
      <c r="N49" s="271"/>
      <c r="O49" s="47"/>
      <c r="P49" s="269"/>
      <c r="Q49" s="47"/>
      <c r="R49" s="269"/>
      <c r="S49" s="47"/>
      <c r="T49" s="269"/>
      <c r="U49" s="47"/>
    </row>
    <row r="50" spans="1:22" ht="20.25" customHeight="1" thickBot="1">
      <c r="A50" s="276" t="s">
        <v>202</v>
      </c>
      <c r="B50" s="45">
        <f>SUM(C50:L50)</f>
        <v>0</v>
      </c>
      <c r="C50" s="269"/>
      <c r="D50" s="269"/>
      <c r="E50" s="269"/>
      <c r="F50" s="269"/>
      <c r="G50" s="269"/>
      <c r="H50" s="269"/>
      <c r="I50" s="269"/>
      <c r="J50" s="269"/>
      <c r="K50" s="269"/>
      <c r="L50" s="269"/>
      <c r="M50" s="46"/>
      <c r="N50" s="271"/>
      <c r="O50" s="47"/>
      <c r="P50" s="269"/>
      <c r="Q50" s="47"/>
      <c r="R50" s="269"/>
      <c r="S50" s="47"/>
      <c r="T50" s="269"/>
      <c r="U50" s="47"/>
    </row>
    <row r="51" spans="1:22" ht="13.5" thickBot="1">
      <c r="A51" s="258" t="s">
        <v>203</v>
      </c>
      <c r="B51" s="43">
        <f t="shared" ref="B51:L51" si="8">SUM(B52:B53)</f>
        <v>0</v>
      </c>
      <c r="C51" s="43">
        <f t="shared" si="8"/>
        <v>0</v>
      </c>
      <c r="D51" s="43">
        <f t="shared" si="8"/>
        <v>0</v>
      </c>
      <c r="E51" s="43">
        <f t="shared" si="8"/>
        <v>0</v>
      </c>
      <c r="F51" s="43">
        <f t="shared" si="8"/>
        <v>0</v>
      </c>
      <c r="G51" s="43">
        <f t="shared" si="8"/>
        <v>0</v>
      </c>
      <c r="H51" s="43">
        <f t="shared" si="8"/>
        <v>0</v>
      </c>
      <c r="I51" s="43">
        <f t="shared" si="8"/>
        <v>0</v>
      </c>
      <c r="J51" s="43">
        <f t="shared" si="8"/>
        <v>0</v>
      </c>
      <c r="K51" s="43">
        <f t="shared" si="8"/>
        <v>0</v>
      </c>
      <c r="L51" s="43">
        <f t="shared" si="8"/>
        <v>0</v>
      </c>
      <c r="M51" s="41"/>
      <c r="N51" s="44">
        <f>SUM(N52:N53)</f>
        <v>0</v>
      </c>
      <c r="O51" s="274"/>
      <c r="P51" s="43">
        <f>SUM(P52:P53)</f>
        <v>0</v>
      </c>
      <c r="Q51" s="274"/>
      <c r="R51" s="43">
        <f>SUM(R52:R53)</f>
        <v>0</v>
      </c>
      <c r="S51" s="274"/>
      <c r="T51" s="43">
        <f>SUM(T52:T53)</f>
        <v>0</v>
      </c>
      <c r="U51" s="274"/>
    </row>
    <row r="52" spans="1:22" ht="13.5" thickBot="1">
      <c r="A52" s="276" t="s">
        <v>204</v>
      </c>
      <c r="B52" s="45">
        <f>SUM(C52:L52)</f>
        <v>0</v>
      </c>
      <c r="C52" s="269"/>
      <c r="D52" s="269"/>
      <c r="E52" s="269"/>
      <c r="F52" s="269"/>
      <c r="G52" s="269"/>
      <c r="H52" s="269"/>
      <c r="I52" s="269"/>
      <c r="J52" s="269"/>
      <c r="K52" s="269"/>
      <c r="L52" s="269"/>
      <c r="M52" s="46"/>
      <c r="N52" s="271"/>
      <c r="O52" s="47"/>
      <c r="P52" s="269"/>
      <c r="Q52" s="47"/>
      <c r="R52" s="269"/>
      <c r="S52" s="47"/>
      <c r="T52" s="269"/>
      <c r="U52" s="47"/>
    </row>
    <row r="53" spans="1:22" ht="13.5" thickBot="1">
      <c r="A53" s="276" t="s">
        <v>205</v>
      </c>
      <c r="B53" s="45">
        <f>SUM(C53:L53)</f>
        <v>0</v>
      </c>
      <c r="C53" s="269"/>
      <c r="D53" s="269"/>
      <c r="E53" s="269"/>
      <c r="F53" s="269"/>
      <c r="G53" s="269"/>
      <c r="H53" s="269"/>
      <c r="I53" s="269"/>
      <c r="J53" s="269"/>
      <c r="K53" s="269"/>
      <c r="L53" s="269"/>
      <c r="M53" s="46"/>
      <c r="N53" s="271"/>
      <c r="O53" s="47"/>
      <c r="P53" s="269"/>
      <c r="Q53" s="47"/>
      <c r="R53" s="269"/>
      <c r="S53" s="47"/>
      <c r="T53" s="269"/>
      <c r="U53" s="47"/>
    </row>
    <row r="54" spans="1:22" ht="13.5" thickBot="1">
      <c r="A54" s="258" t="s">
        <v>206</v>
      </c>
      <c r="B54" s="43">
        <f t="shared" ref="B54:L54" si="9">SUM(B55:B56)</f>
        <v>0</v>
      </c>
      <c r="C54" s="43">
        <f t="shared" si="9"/>
        <v>0</v>
      </c>
      <c r="D54" s="43">
        <f t="shared" si="9"/>
        <v>0</v>
      </c>
      <c r="E54" s="43">
        <f t="shared" si="9"/>
        <v>0</v>
      </c>
      <c r="F54" s="43">
        <f t="shared" si="9"/>
        <v>0</v>
      </c>
      <c r="G54" s="43">
        <f t="shared" si="9"/>
        <v>0</v>
      </c>
      <c r="H54" s="43">
        <f t="shared" si="9"/>
        <v>0</v>
      </c>
      <c r="I54" s="43">
        <f t="shared" si="9"/>
        <v>0</v>
      </c>
      <c r="J54" s="43">
        <f t="shared" si="9"/>
        <v>0</v>
      </c>
      <c r="K54" s="43">
        <f t="shared" si="9"/>
        <v>0</v>
      </c>
      <c r="L54" s="43">
        <f t="shared" si="9"/>
        <v>0</v>
      </c>
      <c r="M54" s="41"/>
      <c r="N54" s="44">
        <f>SUM(N55:N56)</f>
        <v>0</v>
      </c>
      <c r="O54" s="274"/>
      <c r="P54" s="43">
        <f>SUM(P55:P56)</f>
        <v>0</v>
      </c>
      <c r="Q54" s="274"/>
      <c r="R54" s="43">
        <f>SUM(R55:R56)</f>
        <v>0</v>
      </c>
      <c r="S54" s="274"/>
      <c r="T54" s="43">
        <f>SUM(T55:T56)</f>
        <v>0</v>
      </c>
      <c r="U54" s="274"/>
    </row>
    <row r="55" spans="1:22" ht="13.5" thickBot="1">
      <c r="A55" s="276" t="s">
        <v>207</v>
      </c>
      <c r="B55" s="45">
        <f>SUM(C55:L55)</f>
        <v>0</v>
      </c>
      <c r="C55" s="269"/>
      <c r="D55" s="269"/>
      <c r="E55" s="269"/>
      <c r="F55" s="269"/>
      <c r="G55" s="269"/>
      <c r="H55" s="269"/>
      <c r="I55" s="269"/>
      <c r="J55" s="269"/>
      <c r="K55" s="269"/>
      <c r="L55" s="269"/>
      <c r="M55" s="46"/>
      <c r="N55" s="271"/>
      <c r="O55" s="47"/>
      <c r="P55" s="269"/>
      <c r="Q55" s="47"/>
      <c r="R55" s="269"/>
      <c r="S55" s="47"/>
      <c r="T55" s="269"/>
      <c r="U55" s="47"/>
    </row>
    <row r="56" spans="1:22" ht="13.5" thickBot="1">
      <c r="A56" s="276" t="s">
        <v>208</v>
      </c>
      <c r="B56" s="45">
        <f>SUM(C56:L56)</f>
        <v>0</v>
      </c>
      <c r="C56" s="269"/>
      <c r="D56" s="269"/>
      <c r="E56" s="269"/>
      <c r="F56" s="269"/>
      <c r="G56" s="269"/>
      <c r="H56" s="269"/>
      <c r="I56" s="269"/>
      <c r="J56" s="269"/>
      <c r="K56" s="269"/>
      <c r="L56" s="269"/>
      <c r="M56" s="46"/>
      <c r="N56" s="271"/>
      <c r="O56" s="47"/>
      <c r="P56" s="269"/>
      <c r="Q56" s="47"/>
      <c r="R56" s="269"/>
      <c r="S56" s="47"/>
      <c r="T56" s="269"/>
      <c r="U56" s="47"/>
    </row>
    <row r="57" spans="1:22" ht="13.5" thickBot="1">
      <c r="A57" s="258" t="s">
        <v>209</v>
      </c>
      <c r="B57" s="45">
        <f>SUM(C57:L57)</f>
        <v>0</v>
      </c>
      <c r="C57" s="272"/>
      <c r="D57" s="272"/>
      <c r="E57" s="272"/>
      <c r="F57" s="272"/>
      <c r="G57" s="272"/>
      <c r="H57" s="272"/>
      <c r="I57" s="272"/>
      <c r="J57" s="272"/>
      <c r="K57" s="272"/>
      <c r="L57" s="272"/>
      <c r="M57" s="46"/>
      <c r="N57" s="273"/>
      <c r="O57" s="274"/>
      <c r="P57" s="272"/>
      <c r="Q57" s="274"/>
      <c r="R57" s="272"/>
      <c r="S57" s="274"/>
      <c r="T57" s="272"/>
      <c r="U57" s="274"/>
    </row>
    <row r="58" spans="1:22" ht="13.5" thickBot="1">
      <c r="A58" s="258" t="s">
        <v>210</v>
      </c>
      <c r="B58" s="45">
        <f>SUM(C58:L58)</f>
        <v>0</v>
      </c>
      <c r="C58" s="269"/>
      <c r="D58" s="269"/>
      <c r="E58" s="269"/>
      <c r="F58" s="269"/>
      <c r="G58" s="269"/>
      <c r="H58" s="269"/>
      <c r="I58" s="269"/>
      <c r="J58" s="269"/>
      <c r="K58" s="269"/>
      <c r="L58" s="269"/>
      <c r="M58" s="46"/>
      <c r="N58" s="271"/>
      <c r="O58" s="47"/>
      <c r="P58" s="269"/>
      <c r="Q58" s="47"/>
      <c r="R58" s="269"/>
      <c r="S58" s="47"/>
      <c r="T58" s="269"/>
      <c r="U58" s="47"/>
    </row>
    <row r="59" spans="1:22" s="49" customFormat="1" ht="13.5" thickBot="1">
      <c r="A59" s="258" t="s">
        <v>211</v>
      </c>
      <c r="B59" s="45">
        <f>SUM(C59:L59)</f>
        <v>0</v>
      </c>
      <c r="C59" s="274"/>
      <c r="D59" s="274"/>
      <c r="E59" s="274"/>
      <c r="F59" s="274"/>
      <c r="G59" s="274"/>
      <c r="H59" s="274"/>
      <c r="I59" s="274"/>
      <c r="J59" s="274"/>
      <c r="K59" s="40"/>
      <c r="L59" s="40"/>
      <c r="M59" s="41"/>
      <c r="N59" s="275"/>
      <c r="O59" s="274"/>
      <c r="P59" s="274"/>
      <c r="Q59" s="274"/>
      <c r="R59" s="274"/>
      <c r="S59" s="274"/>
      <c r="T59" s="274"/>
      <c r="U59" s="274"/>
      <c r="V59" s="36"/>
    </row>
    <row r="60" spans="1:22" ht="13.5" thickBot="1">
      <c r="A60" s="258" t="s">
        <v>212</v>
      </c>
      <c r="B60" s="43">
        <f t="shared" ref="B60:L60" si="10">SUM(B61,B65:B72)</f>
        <v>0</v>
      </c>
      <c r="C60" s="43">
        <f t="shared" si="10"/>
        <v>0</v>
      </c>
      <c r="D60" s="43">
        <f t="shared" si="10"/>
        <v>0</v>
      </c>
      <c r="E60" s="43">
        <f t="shared" si="10"/>
        <v>0</v>
      </c>
      <c r="F60" s="43">
        <f t="shared" si="10"/>
        <v>0</v>
      </c>
      <c r="G60" s="43">
        <f t="shared" si="10"/>
        <v>0</v>
      </c>
      <c r="H60" s="43">
        <f t="shared" si="10"/>
        <v>0</v>
      </c>
      <c r="I60" s="43">
        <f t="shared" si="10"/>
        <v>0</v>
      </c>
      <c r="J60" s="43">
        <f t="shared" si="10"/>
        <v>0</v>
      </c>
      <c r="K60" s="43">
        <f t="shared" si="10"/>
        <v>0</v>
      </c>
      <c r="L60" s="43">
        <f t="shared" si="10"/>
        <v>0</v>
      </c>
      <c r="M60" s="41"/>
      <c r="N60" s="44">
        <f>SUM(N61,N65:N72)</f>
        <v>0</v>
      </c>
      <c r="O60" s="274"/>
      <c r="P60" s="43">
        <f>SUM(P61,P65:P72)</f>
        <v>0</v>
      </c>
      <c r="Q60" s="274"/>
      <c r="R60" s="43">
        <f>SUM(R61,R65:R72)</f>
        <v>0</v>
      </c>
      <c r="S60" s="274"/>
      <c r="T60" s="43">
        <f>SUM(T61,T65:T72)</f>
        <v>0</v>
      </c>
      <c r="U60" s="274"/>
    </row>
    <row r="61" spans="1:22" ht="13.5" thickBot="1">
      <c r="A61" s="277" t="s">
        <v>213</v>
      </c>
      <c r="B61" s="43">
        <f t="shared" ref="B61:J61" si="11">SUM(B62:B64)</f>
        <v>0</v>
      </c>
      <c r="C61" s="43">
        <f t="shared" si="11"/>
        <v>0</v>
      </c>
      <c r="D61" s="43">
        <f t="shared" si="11"/>
        <v>0</v>
      </c>
      <c r="E61" s="43">
        <f t="shared" si="11"/>
        <v>0</v>
      </c>
      <c r="F61" s="43">
        <f t="shared" si="11"/>
        <v>0</v>
      </c>
      <c r="G61" s="43">
        <f t="shared" si="11"/>
        <v>0</v>
      </c>
      <c r="H61" s="43">
        <f t="shared" si="11"/>
        <v>0</v>
      </c>
      <c r="I61" s="43">
        <f t="shared" si="11"/>
        <v>0</v>
      </c>
      <c r="J61" s="43">
        <f t="shared" si="11"/>
        <v>0</v>
      </c>
      <c r="K61" s="47"/>
      <c r="L61" s="47"/>
      <c r="M61" s="46"/>
      <c r="N61" s="44">
        <f>SUM(N62:N64)</f>
        <v>0</v>
      </c>
      <c r="O61" s="47"/>
      <c r="P61" s="43">
        <f>SUM(P62:P64)</f>
        <v>0</v>
      </c>
      <c r="Q61" s="47"/>
      <c r="R61" s="43">
        <f>SUM(R62:R64)</f>
        <v>0</v>
      </c>
      <c r="S61" s="47"/>
      <c r="T61" s="43">
        <f>SUM(T62:T64)</f>
        <v>0</v>
      </c>
      <c r="U61" s="47"/>
    </row>
    <row r="62" spans="1:22" ht="13.5" thickBot="1">
      <c r="A62" s="278" t="s">
        <v>214</v>
      </c>
      <c r="B62" s="45">
        <f t="shared" ref="B62:B72" si="12">SUM(C62:L62)</f>
        <v>0</v>
      </c>
      <c r="C62" s="269"/>
      <c r="D62" s="269"/>
      <c r="E62" s="269"/>
      <c r="F62" s="269"/>
      <c r="G62" s="269"/>
      <c r="H62" s="269"/>
      <c r="I62" s="269"/>
      <c r="J62" s="269"/>
      <c r="K62" s="47"/>
      <c r="L62" s="47"/>
      <c r="M62" s="46"/>
      <c r="N62" s="271"/>
      <c r="O62" s="47"/>
      <c r="P62" s="269"/>
      <c r="Q62" s="47"/>
      <c r="R62" s="269"/>
      <c r="S62" s="47"/>
      <c r="T62" s="269"/>
      <c r="U62" s="47"/>
    </row>
    <row r="63" spans="1:22" ht="13.5" thickBot="1">
      <c r="A63" s="278" t="s">
        <v>215</v>
      </c>
      <c r="B63" s="45">
        <f t="shared" si="12"/>
        <v>0</v>
      </c>
      <c r="C63" s="269"/>
      <c r="D63" s="269"/>
      <c r="E63" s="269"/>
      <c r="F63" s="269"/>
      <c r="G63" s="269"/>
      <c r="H63" s="269"/>
      <c r="I63" s="269"/>
      <c r="J63" s="269"/>
      <c r="K63" s="47"/>
      <c r="L63" s="47"/>
      <c r="M63" s="46"/>
      <c r="N63" s="271"/>
      <c r="O63" s="47"/>
      <c r="P63" s="269"/>
      <c r="Q63" s="47"/>
      <c r="R63" s="269"/>
      <c r="S63" s="47"/>
      <c r="T63" s="269"/>
      <c r="U63" s="47"/>
    </row>
    <row r="64" spans="1:22" ht="13.5" thickBot="1">
      <c r="A64" s="278" t="s">
        <v>216</v>
      </c>
      <c r="B64" s="45">
        <f t="shared" si="12"/>
        <v>0</v>
      </c>
      <c r="C64" s="269"/>
      <c r="D64" s="269"/>
      <c r="E64" s="269"/>
      <c r="F64" s="269"/>
      <c r="G64" s="269"/>
      <c r="H64" s="269"/>
      <c r="I64" s="269"/>
      <c r="J64" s="269"/>
      <c r="K64" s="47"/>
      <c r="L64" s="47"/>
      <c r="M64" s="46"/>
      <c r="N64" s="271"/>
      <c r="O64" s="47"/>
      <c r="P64" s="269"/>
      <c r="Q64" s="47"/>
      <c r="R64" s="269"/>
      <c r="S64" s="47"/>
      <c r="T64" s="269"/>
      <c r="U64" s="47"/>
    </row>
    <row r="65" spans="1:21" ht="13.5" thickBot="1">
      <c r="A65" s="276" t="s">
        <v>217</v>
      </c>
      <c r="B65" s="45">
        <f t="shared" si="12"/>
        <v>0</v>
      </c>
      <c r="C65" s="269"/>
      <c r="D65" s="269"/>
      <c r="E65" s="269"/>
      <c r="F65" s="269"/>
      <c r="G65" s="269"/>
      <c r="H65" s="269"/>
      <c r="I65" s="269"/>
      <c r="J65" s="269"/>
      <c r="K65" s="269"/>
      <c r="L65" s="269"/>
      <c r="M65" s="46"/>
      <c r="N65" s="271"/>
      <c r="O65" s="47"/>
      <c r="P65" s="269"/>
      <c r="Q65" s="47"/>
      <c r="R65" s="269"/>
      <c r="S65" s="47"/>
      <c r="T65" s="269"/>
      <c r="U65" s="47"/>
    </row>
    <row r="66" spans="1:21" ht="40.5" customHeight="1" thickBot="1">
      <c r="A66" s="276" t="s">
        <v>218</v>
      </c>
      <c r="B66" s="45">
        <f t="shared" si="12"/>
        <v>0</v>
      </c>
      <c r="C66" s="269"/>
      <c r="D66" s="269"/>
      <c r="E66" s="269"/>
      <c r="F66" s="269"/>
      <c r="G66" s="269"/>
      <c r="H66" s="269"/>
      <c r="I66" s="269"/>
      <c r="J66" s="269"/>
      <c r="K66" s="269"/>
      <c r="L66" s="269"/>
      <c r="M66" s="46"/>
      <c r="N66" s="271"/>
      <c r="O66" s="47"/>
      <c r="P66" s="271"/>
      <c r="Q66" s="47"/>
      <c r="R66" s="271"/>
      <c r="S66" s="47"/>
      <c r="T66" s="271"/>
      <c r="U66" s="47"/>
    </row>
    <row r="67" spans="1:21" ht="13.5" thickBot="1">
      <c r="A67" s="276" t="s">
        <v>219</v>
      </c>
      <c r="B67" s="45">
        <f t="shared" si="12"/>
        <v>0</v>
      </c>
      <c r="C67" s="269"/>
      <c r="D67" s="269"/>
      <c r="E67" s="269"/>
      <c r="F67" s="269"/>
      <c r="G67" s="269"/>
      <c r="H67" s="269"/>
      <c r="I67" s="269"/>
      <c r="J67" s="269"/>
      <c r="K67" s="269"/>
      <c r="L67" s="269"/>
      <c r="M67" s="46"/>
      <c r="N67" s="271"/>
      <c r="O67" s="47"/>
      <c r="P67" s="271"/>
      <c r="Q67" s="47"/>
      <c r="R67" s="271"/>
      <c r="S67" s="47"/>
      <c r="T67" s="271"/>
      <c r="U67" s="47"/>
    </row>
    <row r="68" spans="1:21" ht="13.5" thickBot="1">
      <c r="A68" s="276" t="s">
        <v>220</v>
      </c>
      <c r="B68" s="45">
        <f t="shared" si="12"/>
        <v>0</v>
      </c>
      <c r="C68" s="269"/>
      <c r="D68" s="269"/>
      <c r="E68" s="269"/>
      <c r="F68" s="269"/>
      <c r="G68" s="269"/>
      <c r="H68" s="269"/>
      <c r="I68" s="269"/>
      <c r="J68" s="269"/>
      <c r="K68" s="269"/>
      <c r="L68" s="269"/>
      <c r="M68" s="46"/>
      <c r="N68" s="271"/>
      <c r="O68" s="47"/>
      <c r="P68" s="271"/>
      <c r="Q68" s="47"/>
      <c r="R68" s="271"/>
      <c r="S68" s="47"/>
      <c r="T68" s="271"/>
      <c r="U68" s="47"/>
    </row>
    <row r="69" spans="1:21" ht="13.5" thickBot="1">
      <c r="A69" s="276" t="s">
        <v>221</v>
      </c>
      <c r="B69" s="45">
        <f t="shared" si="12"/>
        <v>0</v>
      </c>
      <c r="C69" s="269"/>
      <c r="D69" s="269"/>
      <c r="E69" s="269"/>
      <c r="F69" s="269"/>
      <c r="G69" s="269"/>
      <c r="H69" s="269"/>
      <c r="I69" s="269"/>
      <c r="J69" s="269"/>
      <c r="K69" s="269"/>
      <c r="L69" s="269"/>
      <c r="M69" s="46"/>
      <c r="N69" s="271"/>
      <c r="O69" s="47"/>
      <c r="P69" s="271"/>
      <c r="Q69" s="47"/>
      <c r="R69" s="271"/>
      <c r="S69" s="47"/>
      <c r="T69" s="271"/>
      <c r="U69" s="47"/>
    </row>
    <row r="70" spans="1:21" ht="13.5" thickBot="1">
      <c r="A70" s="276" t="s">
        <v>222</v>
      </c>
      <c r="B70" s="45">
        <f t="shared" si="12"/>
        <v>0</v>
      </c>
      <c r="C70" s="269"/>
      <c r="D70" s="269"/>
      <c r="E70" s="269"/>
      <c r="F70" s="269"/>
      <c r="G70" s="269"/>
      <c r="H70" s="269"/>
      <c r="I70" s="269"/>
      <c r="J70" s="269"/>
      <c r="K70" s="269"/>
      <c r="L70" s="269"/>
      <c r="M70" s="46"/>
      <c r="N70" s="271"/>
      <c r="O70" s="47"/>
      <c r="P70" s="271"/>
      <c r="Q70" s="47"/>
      <c r="R70" s="271"/>
      <c r="S70" s="47"/>
      <c r="T70" s="271"/>
      <c r="U70" s="47"/>
    </row>
    <row r="71" spans="1:21" ht="13.5" thickBot="1">
      <c r="A71" s="276" t="s">
        <v>223</v>
      </c>
      <c r="B71" s="45">
        <f t="shared" si="12"/>
        <v>0</v>
      </c>
      <c r="C71" s="269"/>
      <c r="D71" s="269"/>
      <c r="E71" s="269"/>
      <c r="F71" s="269"/>
      <c r="G71" s="269"/>
      <c r="H71" s="269"/>
      <c r="I71" s="269"/>
      <c r="J71" s="269"/>
      <c r="K71" s="269"/>
      <c r="L71" s="269"/>
      <c r="M71" s="46"/>
      <c r="N71" s="271"/>
      <c r="O71" s="47"/>
      <c r="P71" s="269"/>
      <c r="Q71" s="47"/>
      <c r="R71" s="269"/>
      <c r="S71" s="47"/>
      <c r="T71" s="269"/>
      <c r="U71" s="47"/>
    </row>
    <row r="72" spans="1:21" ht="13.5" thickBot="1">
      <c r="A72" s="276" t="s">
        <v>224</v>
      </c>
      <c r="B72" s="45">
        <f t="shared" si="12"/>
        <v>0</v>
      </c>
      <c r="C72" s="269"/>
      <c r="D72" s="269"/>
      <c r="E72" s="269"/>
      <c r="F72" s="269"/>
      <c r="G72" s="269"/>
      <c r="H72" s="269"/>
      <c r="I72" s="269"/>
      <c r="J72" s="269"/>
      <c r="K72" s="269"/>
      <c r="L72" s="269"/>
      <c r="M72" s="46"/>
      <c r="N72" s="271"/>
      <c r="O72" s="47"/>
      <c r="P72" s="269"/>
      <c r="Q72" s="47"/>
      <c r="R72" s="269"/>
      <c r="S72" s="47"/>
      <c r="T72" s="269"/>
      <c r="U72" s="47"/>
    </row>
    <row r="73" spans="1:21" ht="13.5" thickBot="1">
      <c r="A73" s="258" t="s">
        <v>225</v>
      </c>
      <c r="B73" s="47"/>
      <c r="C73" s="269"/>
      <c r="D73" s="269"/>
      <c r="E73" s="269"/>
      <c r="F73" s="269"/>
      <c r="G73" s="269"/>
      <c r="H73" s="269"/>
      <c r="I73" s="269"/>
      <c r="J73" s="269"/>
      <c r="K73" s="269"/>
      <c r="L73" s="47"/>
      <c r="M73" s="46"/>
      <c r="N73" s="271"/>
      <c r="O73" s="269"/>
      <c r="P73" s="269"/>
      <c r="Q73" s="269"/>
      <c r="R73" s="269"/>
      <c r="S73" s="269"/>
      <c r="T73" s="269"/>
      <c r="U73" s="269"/>
    </row>
    <row r="74" spans="1:21" ht="13.5" thickBot="1">
      <c r="A74" s="258" t="s">
        <v>226</v>
      </c>
      <c r="B74" s="47"/>
      <c r="C74" s="269"/>
      <c r="D74" s="269"/>
      <c r="E74" s="269"/>
      <c r="F74" s="269"/>
      <c r="G74" s="269"/>
      <c r="H74" s="269"/>
      <c r="I74" s="269"/>
      <c r="J74" s="269"/>
      <c r="K74" s="269"/>
      <c r="L74" s="269"/>
      <c r="M74" s="46"/>
      <c r="N74" s="271"/>
      <c r="O74" s="269"/>
      <c r="P74" s="269"/>
      <c r="Q74" s="269"/>
      <c r="R74" s="269"/>
      <c r="S74" s="269"/>
      <c r="T74" s="269"/>
      <c r="U74" s="269"/>
    </row>
    <row r="75" spans="1:21" ht="13.5" thickBot="1">
      <c r="A75" s="258" t="s">
        <v>227</v>
      </c>
      <c r="B75" s="45">
        <f>SUM(C75:L75)</f>
        <v>0</v>
      </c>
      <c r="C75" s="274"/>
      <c r="D75" s="274"/>
      <c r="E75" s="274"/>
      <c r="F75" s="274"/>
      <c r="G75" s="274"/>
      <c r="H75" s="274"/>
      <c r="I75" s="274"/>
      <c r="J75" s="274"/>
      <c r="K75" s="274"/>
      <c r="L75" s="274"/>
      <c r="M75" s="48"/>
      <c r="N75" s="275"/>
      <c r="O75" s="274"/>
      <c r="P75" s="274"/>
      <c r="Q75" s="274"/>
      <c r="R75" s="274"/>
      <c r="S75" s="274"/>
      <c r="T75" s="274"/>
      <c r="U75" s="274"/>
    </row>
    <row r="76" spans="1:21" ht="13.5" thickBot="1">
      <c r="A76" s="277"/>
      <c r="B76" s="50"/>
      <c r="C76" s="50"/>
      <c r="D76" s="50"/>
      <c r="E76" s="50"/>
      <c r="F76" s="50"/>
      <c r="G76" s="50"/>
      <c r="H76" s="50"/>
      <c r="I76" s="50"/>
      <c r="J76" s="50"/>
      <c r="K76" s="50"/>
      <c r="L76" s="50"/>
      <c r="M76" s="48"/>
      <c r="N76" s="51"/>
      <c r="O76" s="50"/>
      <c r="P76" s="50"/>
      <c r="Q76" s="50"/>
      <c r="R76" s="50"/>
      <c r="S76" s="50"/>
      <c r="T76" s="50"/>
      <c r="U76" s="50"/>
    </row>
    <row r="77" spans="1:21" ht="13.5" thickBot="1">
      <c r="A77" s="258" t="s">
        <v>228</v>
      </c>
      <c r="B77" s="43">
        <f t="shared" ref="B77:L77" si="13">SUM(B20:B22,B25:B26,B33,B39:B40,B43:B44,B47:B48,B51,B54,B57:B60,B73:B75)</f>
        <v>0</v>
      </c>
      <c r="C77" s="43">
        <f t="shared" si="13"/>
        <v>0</v>
      </c>
      <c r="D77" s="43">
        <f t="shared" si="13"/>
        <v>0</v>
      </c>
      <c r="E77" s="43">
        <f t="shared" si="13"/>
        <v>0</v>
      </c>
      <c r="F77" s="43">
        <f t="shared" si="13"/>
        <v>0</v>
      </c>
      <c r="G77" s="43">
        <f t="shared" si="13"/>
        <v>0</v>
      </c>
      <c r="H77" s="43">
        <f t="shared" si="13"/>
        <v>0</v>
      </c>
      <c r="I77" s="43">
        <f t="shared" si="13"/>
        <v>0</v>
      </c>
      <c r="J77" s="43">
        <f t="shared" si="13"/>
        <v>0</v>
      </c>
      <c r="K77" s="43">
        <f t="shared" si="13"/>
        <v>0</v>
      </c>
      <c r="L77" s="43">
        <f t="shared" si="13"/>
        <v>0</v>
      </c>
      <c r="M77" s="41"/>
      <c r="N77" s="43">
        <f t="shared" ref="N77:U77" si="14">SUM(N20:N22,N25:N26,N33,N39:N40,N43:N44,N47:N48,N51,N54,N57:N60,N73:N75)</f>
        <v>0</v>
      </c>
      <c r="O77" s="43">
        <f t="shared" si="14"/>
        <v>0</v>
      </c>
      <c r="P77" s="43">
        <f t="shared" si="14"/>
        <v>0</v>
      </c>
      <c r="Q77" s="43">
        <f t="shared" si="14"/>
        <v>0</v>
      </c>
      <c r="R77" s="43">
        <f t="shared" si="14"/>
        <v>0</v>
      </c>
      <c r="S77" s="43">
        <f t="shared" si="14"/>
        <v>0</v>
      </c>
      <c r="T77" s="43">
        <f t="shared" si="14"/>
        <v>0</v>
      </c>
      <c r="U77" s="43">
        <f t="shared" si="14"/>
        <v>0</v>
      </c>
    </row>
    <row r="78" spans="1:21" ht="13.5" thickBot="1">
      <c r="A78" s="277"/>
      <c r="B78" s="279"/>
      <c r="C78" s="279"/>
      <c r="D78" s="279"/>
      <c r="E78" s="279"/>
      <c r="F78" s="279"/>
      <c r="G78" s="279"/>
      <c r="H78" s="279"/>
      <c r="I78" s="279"/>
      <c r="J78" s="279"/>
      <c r="K78" s="279"/>
      <c r="L78" s="279"/>
      <c r="M78" s="280"/>
      <c r="N78" s="281"/>
      <c r="O78" s="279"/>
      <c r="P78" s="279"/>
      <c r="Q78" s="279"/>
      <c r="R78" s="279"/>
      <c r="S78" s="279"/>
      <c r="T78" s="279"/>
      <c r="U78" s="279"/>
    </row>
    <row r="79" spans="1:21" ht="13.5" thickBot="1">
      <c r="A79" s="264" t="s">
        <v>229</v>
      </c>
      <c r="B79" s="265"/>
      <c r="C79" s="265"/>
      <c r="D79" s="265"/>
      <c r="E79" s="265"/>
      <c r="F79" s="265"/>
      <c r="G79" s="265"/>
      <c r="H79" s="265"/>
      <c r="I79" s="265"/>
      <c r="J79" s="265"/>
      <c r="K79" s="265"/>
      <c r="L79" s="265"/>
      <c r="M79" s="266"/>
      <c r="N79" s="267"/>
      <c r="O79" s="265"/>
      <c r="P79" s="265"/>
      <c r="Q79" s="265"/>
      <c r="R79" s="265"/>
      <c r="S79" s="265"/>
      <c r="T79" s="265"/>
      <c r="U79" s="265"/>
    </row>
    <row r="80" spans="1:21" ht="39.75" customHeight="1" thickBot="1">
      <c r="A80" s="268" t="s">
        <v>230</v>
      </c>
      <c r="B80" s="43">
        <f t="shared" ref="B80:L80" si="15">SUM(B81,B88)</f>
        <v>0</v>
      </c>
      <c r="C80" s="43">
        <f t="shared" si="15"/>
        <v>0</v>
      </c>
      <c r="D80" s="43">
        <f t="shared" si="15"/>
        <v>0</v>
      </c>
      <c r="E80" s="43">
        <f t="shared" si="15"/>
        <v>0</v>
      </c>
      <c r="F80" s="43">
        <f t="shared" si="15"/>
        <v>0</v>
      </c>
      <c r="G80" s="43">
        <f t="shared" si="15"/>
        <v>0</v>
      </c>
      <c r="H80" s="43">
        <f t="shared" si="15"/>
        <v>0</v>
      </c>
      <c r="I80" s="43">
        <f t="shared" si="15"/>
        <v>0</v>
      </c>
      <c r="J80" s="43">
        <f t="shared" si="15"/>
        <v>0</v>
      </c>
      <c r="K80" s="43">
        <f t="shared" si="15"/>
        <v>0</v>
      </c>
      <c r="L80" s="43">
        <f t="shared" si="15"/>
        <v>0</v>
      </c>
      <c r="M80" s="41"/>
      <c r="N80" s="44">
        <f t="shared" ref="N80:U80" si="16">SUM(N81,N88)</f>
        <v>0</v>
      </c>
      <c r="O80" s="44">
        <f t="shared" si="16"/>
        <v>0</v>
      </c>
      <c r="P80" s="43">
        <f t="shared" si="16"/>
        <v>0</v>
      </c>
      <c r="Q80" s="44">
        <f t="shared" si="16"/>
        <v>0</v>
      </c>
      <c r="R80" s="43">
        <f t="shared" si="16"/>
        <v>0</v>
      </c>
      <c r="S80" s="44">
        <f t="shared" si="16"/>
        <v>0</v>
      </c>
      <c r="T80" s="43">
        <f t="shared" si="16"/>
        <v>0</v>
      </c>
      <c r="U80" s="44">
        <f t="shared" si="16"/>
        <v>0</v>
      </c>
    </row>
    <row r="81" spans="1:21" ht="13.5" thickBot="1">
      <c r="A81" s="268" t="s">
        <v>231</v>
      </c>
      <c r="B81" s="43">
        <f>SUM(B82:B84,B87)</f>
        <v>0</v>
      </c>
      <c r="C81" s="43">
        <f>SUM(C82:C84,C87)</f>
        <v>0</v>
      </c>
      <c r="D81" s="52"/>
      <c r="E81" s="52"/>
      <c r="F81" s="43">
        <f>SUM(F82:F84,F87)</f>
        <v>0</v>
      </c>
      <c r="G81" s="43">
        <f>SUM(G82:G84,G87)</f>
        <v>0</v>
      </c>
      <c r="H81" s="43">
        <f>SUM(H82:H84,H87)</f>
        <v>0</v>
      </c>
      <c r="I81" s="43">
        <f>SUM(I82:I84,I87)</f>
        <v>0</v>
      </c>
      <c r="J81" s="43">
        <f>SUM(J82:J84,J87)</f>
        <v>0</v>
      </c>
      <c r="K81" s="52"/>
      <c r="L81" s="52"/>
      <c r="M81" s="46"/>
      <c r="N81" s="44">
        <f t="shared" ref="N81:U81" si="17">SUM(N82:N84,N87)</f>
        <v>0</v>
      </c>
      <c r="O81" s="44">
        <f t="shared" si="17"/>
        <v>0</v>
      </c>
      <c r="P81" s="43">
        <f t="shared" si="17"/>
        <v>0</v>
      </c>
      <c r="Q81" s="44">
        <f t="shared" si="17"/>
        <v>0</v>
      </c>
      <c r="R81" s="43">
        <f t="shared" si="17"/>
        <v>0</v>
      </c>
      <c r="S81" s="44">
        <f t="shared" si="17"/>
        <v>0</v>
      </c>
      <c r="T81" s="43">
        <f t="shared" si="17"/>
        <v>0</v>
      </c>
      <c r="U81" s="44">
        <f t="shared" si="17"/>
        <v>0</v>
      </c>
    </row>
    <row r="82" spans="1:21" ht="13.5" thickBot="1">
      <c r="A82" s="270" t="s">
        <v>232</v>
      </c>
      <c r="B82" s="45">
        <f>SUM(C82:L82)</f>
        <v>0</v>
      </c>
      <c r="C82" s="269"/>
      <c r="D82" s="52"/>
      <c r="E82" s="52"/>
      <c r="F82" s="269"/>
      <c r="G82" s="269"/>
      <c r="H82" s="269"/>
      <c r="I82" s="269"/>
      <c r="J82" s="269"/>
      <c r="K82" s="52"/>
      <c r="L82" s="52"/>
      <c r="M82" s="46"/>
      <c r="N82" s="271"/>
      <c r="O82" s="269"/>
      <c r="P82" s="269"/>
      <c r="Q82" s="269"/>
      <c r="R82" s="269"/>
      <c r="S82" s="269"/>
      <c r="T82" s="269"/>
      <c r="U82" s="269"/>
    </row>
    <row r="83" spans="1:21" ht="13.5" thickBot="1">
      <c r="A83" s="270" t="s">
        <v>233</v>
      </c>
      <c r="B83" s="45">
        <f>SUM(C83:L83)</f>
        <v>0</v>
      </c>
      <c r="C83" s="269"/>
      <c r="D83" s="52"/>
      <c r="E83" s="52"/>
      <c r="F83" s="269"/>
      <c r="G83" s="269"/>
      <c r="H83" s="269"/>
      <c r="I83" s="269"/>
      <c r="J83" s="269"/>
      <c r="K83" s="52"/>
      <c r="L83" s="52"/>
      <c r="M83" s="46"/>
      <c r="N83" s="271"/>
      <c r="O83" s="269"/>
      <c r="P83" s="269"/>
      <c r="Q83" s="269"/>
      <c r="R83" s="269"/>
      <c r="S83" s="269"/>
      <c r="T83" s="269"/>
      <c r="U83" s="269"/>
    </row>
    <row r="84" spans="1:21" ht="13.5" thickBot="1">
      <c r="A84" s="270" t="s">
        <v>234</v>
      </c>
      <c r="B84" s="43">
        <f>SUM(B85:B86)</f>
        <v>0</v>
      </c>
      <c r="C84" s="43">
        <f>SUM(C85:C86)</f>
        <v>0</v>
      </c>
      <c r="D84" s="52"/>
      <c r="E84" s="52"/>
      <c r="F84" s="43">
        <f>SUM(F85:F86)</f>
        <v>0</v>
      </c>
      <c r="G84" s="43">
        <f>SUM(G85:G86)</f>
        <v>0</v>
      </c>
      <c r="H84" s="43">
        <f>SUM(H85:H86)</f>
        <v>0</v>
      </c>
      <c r="I84" s="43">
        <f>SUM(I85:I86)</f>
        <v>0</v>
      </c>
      <c r="J84" s="43">
        <f>SUM(J85:J86)</f>
        <v>0</v>
      </c>
      <c r="K84" s="52"/>
      <c r="L84" s="52"/>
      <c r="M84" s="46"/>
      <c r="N84" s="53">
        <f t="shared" ref="N84:U84" si="18">SUM(N85:N86)</f>
        <v>0</v>
      </c>
      <c r="O84" s="43">
        <f t="shared" si="18"/>
        <v>0</v>
      </c>
      <c r="P84" s="54">
        <f t="shared" si="18"/>
        <v>0</v>
      </c>
      <c r="Q84" s="43">
        <f t="shared" si="18"/>
        <v>0</v>
      </c>
      <c r="R84" s="54">
        <f t="shared" si="18"/>
        <v>0</v>
      </c>
      <c r="S84" s="43">
        <f t="shared" si="18"/>
        <v>0</v>
      </c>
      <c r="T84" s="54">
        <f t="shared" si="18"/>
        <v>0</v>
      </c>
      <c r="U84" s="43">
        <f t="shared" si="18"/>
        <v>0</v>
      </c>
    </row>
    <row r="85" spans="1:21" ht="13.5" thickBot="1">
      <c r="A85" s="282" t="s">
        <v>235</v>
      </c>
      <c r="B85" s="45">
        <f>SUM(C85:L85)</f>
        <v>0</v>
      </c>
      <c r="C85" s="269"/>
      <c r="D85" s="52"/>
      <c r="E85" s="52"/>
      <c r="F85" s="269"/>
      <c r="G85" s="269"/>
      <c r="H85" s="269"/>
      <c r="I85" s="269"/>
      <c r="J85" s="269"/>
      <c r="K85" s="52"/>
      <c r="L85" s="52"/>
      <c r="M85" s="46"/>
      <c r="N85" s="271"/>
      <c r="O85" s="269"/>
      <c r="P85" s="269"/>
      <c r="Q85" s="269"/>
      <c r="R85" s="269"/>
      <c r="S85" s="269"/>
      <c r="T85" s="269"/>
      <c r="U85" s="269"/>
    </row>
    <row r="86" spans="1:21" ht="13.5" thickBot="1">
      <c r="A86" s="282" t="s">
        <v>236</v>
      </c>
      <c r="B86" s="45">
        <f>SUM(C86:L86)</f>
        <v>0</v>
      </c>
      <c r="C86" s="269"/>
      <c r="D86" s="52"/>
      <c r="E86" s="52"/>
      <c r="F86" s="269"/>
      <c r="G86" s="269"/>
      <c r="H86" s="269"/>
      <c r="I86" s="269"/>
      <c r="J86" s="269"/>
      <c r="K86" s="52"/>
      <c r="L86" s="52"/>
      <c r="M86" s="46"/>
      <c r="N86" s="271"/>
      <c r="O86" s="269"/>
      <c r="P86" s="269"/>
      <c r="Q86" s="269"/>
      <c r="R86" s="269"/>
      <c r="S86" s="269"/>
      <c r="T86" s="269"/>
      <c r="U86" s="269"/>
    </row>
    <row r="87" spans="1:21" ht="13.5" thickBot="1">
      <c r="A87" s="270" t="s">
        <v>237</v>
      </c>
      <c r="B87" s="45">
        <f>SUM(C87:L87)</f>
        <v>0</v>
      </c>
      <c r="C87" s="269"/>
      <c r="D87" s="52"/>
      <c r="E87" s="52"/>
      <c r="F87" s="269"/>
      <c r="G87" s="269"/>
      <c r="H87" s="269"/>
      <c r="I87" s="269"/>
      <c r="J87" s="269"/>
      <c r="K87" s="52"/>
      <c r="L87" s="52"/>
      <c r="M87" s="46"/>
      <c r="N87" s="271"/>
      <c r="O87" s="269"/>
      <c r="P87" s="269"/>
      <c r="Q87" s="269"/>
      <c r="R87" s="269"/>
      <c r="S87" s="269"/>
      <c r="T87" s="269"/>
      <c r="U87" s="269"/>
    </row>
    <row r="88" spans="1:21" ht="13.5" thickBot="1">
      <c r="A88" s="268" t="s">
        <v>238</v>
      </c>
      <c r="B88" s="45">
        <f t="shared" ref="B88:H88" si="19">SUM(B89:B94)</f>
        <v>0</v>
      </c>
      <c r="C88" s="43">
        <f t="shared" si="19"/>
        <v>0</v>
      </c>
      <c r="D88" s="43">
        <f t="shared" si="19"/>
        <v>0</v>
      </c>
      <c r="E88" s="43">
        <f t="shared" si="19"/>
        <v>0</v>
      </c>
      <c r="F88" s="43">
        <f t="shared" si="19"/>
        <v>0</v>
      </c>
      <c r="G88" s="43">
        <f t="shared" si="19"/>
        <v>0</v>
      </c>
      <c r="H88" s="43">
        <f t="shared" si="19"/>
        <v>0</v>
      </c>
      <c r="I88" s="52"/>
      <c r="J88" s="52"/>
      <c r="K88" s="52"/>
      <c r="L88" s="52"/>
      <c r="M88" s="46"/>
      <c r="N88" s="44">
        <f t="shared" ref="N88:U88" si="20">SUM(N89:N94)</f>
        <v>0</v>
      </c>
      <c r="O88" s="44">
        <f t="shared" si="20"/>
        <v>0</v>
      </c>
      <c r="P88" s="43">
        <f t="shared" si="20"/>
        <v>0</v>
      </c>
      <c r="Q88" s="44">
        <f t="shared" si="20"/>
        <v>0</v>
      </c>
      <c r="R88" s="43">
        <f t="shared" si="20"/>
        <v>0</v>
      </c>
      <c r="S88" s="44">
        <f t="shared" si="20"/>
        <v>0</v>
      </c>
      <c r="T88" s="43">
        <f t="shared" si="20"/>
        <v>0</v>
      </c>
      <c r="U88" s="44">
        <f t="shared" si="20"/>
        <v>0</v>
      </c>
    </row>
    <row r="89" spans="1:21" ht="13.5" thickBot="1">
      <c r="A89" s="270" t="s">
        <v>239</v>
      </c>
      <c r="B89" s="45">
        <f t="shared" ref="B89:B98" si="21">SUM(C89:L89)</f>
        <v>0</v>
      </c>
      <c r="C89" s="269"/>
      <c r="D89" s="269"/>
      <c r="E89" s="269"/>
      <c r="F89" s="269"/>
      <c r="G89" s="269"/>
      <c r="H89" s="269"/>
      <c r="I89" s="52"/>
      <c r="J89" s="52"/>
      <c r="K89" s="52"/>
      <c r="L89" s="52"/>
      <c r="M89" s="46"/>
      <c r="N89" s="271"/>
      <c r="O89" s="269"/>
      <c r="P89" s="269"/>
      <c r="Q89" s="269"/>
      <c r="R89" s="269"/>
      <c r="S89" s="269"/>
      <c r="T89" s="269"/>
      <c r="U89" s="269"/>
    </row>
    <row r="90" spans="1:21" ht="13.5" thickBot="1">
      <c r="A90" s="270" t="s">
        <v>240</v>
      </c>
      <c r="B90" s="45">
        <f t="shared" si="21"/>
        <v>0</v>
      </c>
      <c r="C90" s="269"/>
      <c r="D90" s="269"/>
      <c r="E90" s="269"/>
      <c r="F90" s="269"/>
      <c r="G90" s="269"/>
      <c r="H90" s="269"/>
      <c r="I90" s="52"/>
      <c r="J90" s="52"/>
      <c r="K90" s="52"/>
      <c r="L90" s="52"/>
      <c r="M90" s="46"/>
      <c r="N90" s="271"/>
      <c r="O90" s="269"/>
      <c r="P90" s="269"/>
      <c r="Q90" s="269"/>
      <c r="R90" s="269"/>
      <c r="S90" s="269"/>
      <c r="T90" s="269"/>
      <c r="U90" s="269"/>
    </row>
    <row r="91" spans="1:21" ht="13.5" thickBot="1">
      <c r="A91" s="270" t="s">
        <v>241</v>
      </c>
      <c r="B91" s="45">
        <f t="shared" si="21"/>
        <v>0</v>
      </c>
      <c r="C91" s="269"/>
      <c r="D91" s="269"/>
      <c r="E91" s="269"/>
      <c r="F91" s="269"/>
      <c r="G91" s="269"/>
      <c r="H91" s="269"/>
      <c r="I91" s="52"/>
      <c r="J91" s="52"/>
      <c r="K91" s="52"/>
      <c r="L91" s="52"/>
      <c r="M91" s="46"/>
      <c r="N91" s="271"/>
      <c r="O91" s="269"/>
      <c r="P91" s="269"/>
      <c r="Q91" s="269"/>
      <c r="R91" s="269"/>
      <c r="S91" s="269"/>
      <c r="T91" s="269"/>
      <c r="U91" s="269"/>
    </row>
    <row r="92" spans="1:21" ht="13.5" thickBot="1">
      <c r="A92" s="270" t="s">
        <v>242</v>
      </c>
      <c r="B92" s="45">
        <f t="shared" si="21"/>
        <v>0</v>
      </c>
      <c r="C92" s="269"/>
      <c r="D92" s="269"/>
      <c r="E92" s="269"/>
      <c r="F92" s="269"/>
      <c r="G92" s="269"/>
      <c r="H92" s="269"/>
      <c r="I92" s="52"/>
      <c r="J92" s="52"/>
      <c r="K92" s="52"/>
      <c r="L92" s="52"/>
      <c r="M92" s="46"/>
      <c r="N92" s="271"/>
      <c r="O92" s="269"/>
      <c r="P92" s="269"/>
      <c r="Q92" s="269"/>
      <c r="R92" s="269"/>
      <c r="S92" s="269"/>
      <c r="T92" s="269"/>
      <c r="U92" s="269"/>
    </row>
    <row r="93" spans="1:21" ht="13.5" thickBot="1">
      <c r="A93" s="270" t="s">
        <v>243</v>
      </c>
      <c r="B93" s="45">
        <f t="shared" si="21"/>
        <v>0</v>
      </c>
      <c r="C93" s="269"/>
      <c r="D93" s="269"/>
      <c r="E93" s="269"/>
      <c r="F93" s="269"/>
      <c r="G93" s="269"/>
      <c r="H93" s="269"/>
      <c r="I93" s="52"/>
      <c r="J93" s="52"/>
      <c r="K93" s="52"/>
      <c r="L93" s="52"/>
      <c r="M93" s="46"/>
      <c r="N93" s="271"/>
      <c r="O93" s="269"/>
      <c r="P93" s="269"/>
      <c r="Q93" s="269"/>
      <c r="R93" s="269"/>
      <c r="S93" s="269"/>
      <c r="T93" s="269"/>
      <c r="U93" s="269"/>
    </row>
    <row r="94" spans="1:21" ht="13.5" thickBot="1">
      <c r="A94" s="270" t="s">
        <v>244</v>
      </c>
      <c r="B94" s="45">
        <f t="shared" si="21"/>
        <v>0</v>
      </c>
      <c r="C94" s="269"/>
      <c r="D94" s="269"/>
      <c r="E94" s="269"/>
      <c r="F94" s="269"/>
      <c r="G94" s="269"/>
      <c r="H94" s="269"/>
      <c r="I94" s="52"/>
      <c r="J94" s="52"/>
      <c r="K94" s="52"/>
      <c r="L94" s="52"/>
      <c r="M94" s="46"/>
      <c r="N94" s="271"/>
      <c r="O94" s="269"/>
      <c r="P94" s="269"/>
      <c r="Q94" s="269"/>
      <c r="R94" s="269"/>
      <c r="S94" s="269"/>
      <c r="T94" s="269"/>
      <c r="U94" s="269"/>
    </row>
    <row r="95" spans="1:21" ht="26.25" thickBot="1">
      <c r="A95" s="268" t="s">
        <v>245</v>
      </c>
      <c r="B95" s="45">
        <f t="shared" si="21"/>
        <v>0</v>
      </c>
      <c r="C95" s="269"/>
      <c r="D95" s="269"/>
      <c r="E95" s="269"/>
      <c r="F95" s="269"/>
      <c r="G95" s="269"/>
      <c r="H95" s="269"/>
      <c r="I95" s="269"/>
      <c r="J95" s="269"/>
      <c r="K95" s="52"/>
      <c r="L95" s="52"/>
      <c r="M95" s="46"/>
      <c r="N95" s="271"/>
      <c r="O95" s="272"/>
      <c r="P95" s="269"/>
      <c r="Q95" s="272"/>
      <c r="R95" s="269"/>
      <c r="S95" s="272"/>
      <c r="T95" s="269"/>
      <c r="U95" s="272"/>
    </row>
    <row r="96" spans="1:21" ht="13.5" thickBot="1">
      <c r="A96" s="268" t="s">
        <v>246</v>
      </c>
      <c r="B96" s="45">
        <f t="shared" si="21"/>
        <v>0</v>
      </c>
      <c r="C96" s="272"/>
      <c r="D96" s="272"/>
      <c r="E96" s="272"/>
      <c r="F96" s="272"/>
      <c r="G96" s="272"/>
      <c r="H96" s="272"/>
      <c r="I96" s="272"/>
      <c r="J96" s="272"/>
      <c r="K96" s="52"/>
      <c r="L96" s="52"/>
      <c r="M96" s="46"/>
      <c r="N96" s="273"/>
      <c r="O96" s="272"/>
      <c r="P96" s="272"/>
      <c r="Q96" s="272"/>
      <c r="R96" s="272"/>
      <c r="S96" s="272"/>
      <c r="T96" s="272"/>
      <c r="U96" s="272"/>
    </row>
    <row r="97" spans="1:21" ht="13.5" thickBot="1">
      <c r="A97" s="268" t="s">
        <v>247</v>
      </c>
      <c r="B97" s="45">
        <f t="shared" si="21"/>
        <v>0</v>
      </c>
      <c r="C97" s="272"/>
      <c r="D97" s="272"/>
      <c r="E97" s="272"/>
      <c r="F97" s="272"/>
      <c r="G97" s="272"/>
      <c r="H97" s="272"/>
      <c r="I97" s="272"/>
      <c r="J97" s="272"/>
      <c r="K97" s="272"/>
      <c r="L97" s="272"/>
      <c r="M97" s="41"/>
      <c r="N97" s="273"/>
      <c r="O97" s="272"/>
      <c r="P97" s="272"/>
      <c r="Q97" s="272"/>
      <c r="R97" s="272"/>
      <c r="S97" s="272"/>
      <c r="T97" s="272"/>
      <c r="U97" s="272"/>
    </row>
    <row r="98" spans="1:21" ht="13.5" thickBot="1">
      <c r="A98" s="268" t="s">
        <v>248</v>
      </c>
      <c r="B98" s="45">
        <f t="shared" si="21"/>
        <v>0</v>
      </c>
      <c r="C98" s="272"/>
      <c r="D98" s="272"/>
      <c r="E98" s="272"/>
      <c r="F98" s="272"/>
      <c r="G98" s="272"/>
      <c r="H98" s="272"/>
      <c r="I98" s="272"/>
      <c r="J98" s="272"/>
      <c r="K98" s="272"/>
      <c r="L98" s="272"/>
      <c r="M98" s="41"/>
      <c r="N98" s="273"/>
      <c r="O98" s="272"/>
      <c r="P98" s="272"/>
      <c r="Q98" s="272"/>
      <c r="R98" s="272"/>
      <c r="S98" s="272"/>
      <c r="T98" s="272"/>
      <c r="U98" s="272"/>
    </row>
    <row r="99" spans="1:21" ht="13.5" thickBot="1">
      <c r="A99" s="268" t="s">
        <v>249</v>
      </c>
      <c r="B99" s="43">
        <f t="shared" ref="B99:L99" si="22">SUM(B100:B102,B105,B111:B116)</f>
        <v>0</v>
      </c>
      <c r="C99" s="43">
        <f t="shared" si="22"/>
        <v>0</v>
      </c>
      <c r="D99" s="43">
        <f t="shared" si="22"/>
        <v>0</v>
      </c>
      <c r="E99" s="43">
        <f t="shared" si="22"/>
        <v>0</v>
      </c>
      <c r="F99" s="43">
        <f t="shared" si="22"/>
        <v>0</v>
      </c>
      <c r="G99" s="43">
        <f t="shared" si="22"/>
        <v>0</v>
      </c>
      <c r="H99" s="43">
        <f t="shared" si="22"/>
        <v>0</v>
      </c>
      <c r="I99" s="43">
        <f t="shared" si="22"/>
        <v>0</v>
      </c>
      <c r="J99" s="43">
        <f t="shared" si="22"/>
        <v>0</v>
      </c>
      <c r="K99" s="43">
        <f t="shared" si="22"/>
        <v>0</v>
      </c>
      <c r="L99" s="43">
        <f t="shared" si="22"/>
        <v>0</v>
      </c>
      <c r="M99" s="41"/>
      <c r="N99" s="44">
        <f>SUM(N100:N102,N105,N111:N116)</f>
        <v>0</v>
      </c>
      <c r="O99" s="269"/>
      <c r="P99" s="43">
        <f>SUM(P100:P102,P105,P111:P116)</f>
        <v>0</v>
      </c>
      <c r="Q99" s="269"/>
      <c r="R99" s="43">
        <f>SUM(R100:R102,R105,R111:R116)</f>
        <v>0</v>
      </c>
      <c r="S99" s="269"/>
      <c r="T99" s="43">
        <f>SUM(T100:T102,T105,T111:T116)</f>
        <v>0</v>
      </c>
      <c r="U99" s="269"/>
    </row>
    <row r="100" spans="1:21" ht="26.25" thickBot="1">
      <c r="A100" s="270" t="s">
        <v>250</v>
      </c>
      <c r="B100" s="45">
        <f>SUM(C100:L100)</f>
        <v>0</v>
      </c>
      <c r="C100" s="269"/>
      <c r="D100" s="269"/>
      <c r="E100" s="269"/>
      <c r="F100" s="269"/>
      <c r="G100" s="269"/>
      <c r="H100" s="269"/>
      <c r="I100" s="269"/>
      <c r="J100" s="269"/>
      <c r="K100" s="269"/>
      <c r="L100" s="269"/>
      <c r="M100" s="46"/>
      <c r="N100" s="271"/>
      <c r="O100" s="52"/>
      <c r="P100" s="269"/>
      <c r="Q100" s="52"/>
      <c r="R100" s="269"/>
      <c r="S100" s="52"/>
      <c r="T100" s="269"/>
      <c r="U100" s="52"/>
    </row>
    <row r="101" spans="1:21" ht="13.5" thickBot="1">
      <c r="A101" s="270" t="s">
        <v>251</v>
      </c>
      <c r="B101" s="45">
        <f>SUM(C101:L101)</f>
        <v>0</v>
      </c>
      <c r="C101" s="269"/>
      <c r="D101" s="269"/>
      <c r="E101" s="269"/>
      <c r="F101" s="269"/>
      <c r="G101" s="269"/>
      <c r="H101" s="269"/>
      <c r="I101" s="269"/>
      <c r="J101" s="269"/>
      <c r="K101" s="269"/>
      <c r="L101" s="269"/>
      <c r="M101" s="46"/>
      <c r="N101" s="271"/>
      <c r="O101" s="52"/>
      <c r="P101" s="269"/>
      <c r="Q101" s="52"/>
      <c r="R101" s="269"/>
      <c r="S101" s="52"/>
      <c r="T101" s="269"/>
      <c r="U101" s="52"/>
    </row>
    <row r="102" spans="1:21" ht="13.5" thickBot="1">
      <c r="A102" s="270" t="s">
        <v>252</v>
      </c>
      <c r="B102" s="43">
        <f t="shared" ref="B102:L102" si="23">SUM(B103:B104)</f>
        <v>0</v>
      </c>
      <c r="C102" s="43">
        <f t="shared" si="23"/>
        <v>0</v>
      </c>
      <c r="D102" s="43">
        <f t="shared" si="23"/>
        <v>0</v>
      </c>
      <c r="E102" s="43">
        <f t="shared" si="23"/>
        <v>0</v>
      </c>
      <c r="F102" s="43">
        <f t="shared" si="23"/>
        <v>0</v>
      </c>
      <c r="G102" s="43">
        <f t="shared" si="23"/>
        <v>0</v>
      </c>
      <c r="H102" s="43">
        <f t="shared" si="23"/>
        <v>0</v>
      </c>
      <c r="I102" s="43">
        <f t="shared" si="23"/>
        <v>0</v>
      </c>
      <c r="J102" s="43">
        <f t="shared" si="23"/>
        <v>0</v>
      </c>
      <c r="K102" s="43">
        <f t="shared" si="23"/>
        <v>0</v>
      </c>
      <c r="L102" s="43">
        <f t="shared" si="23"/>
        <v>0</v>
      </c>
      <c r="M102" s="41"/>
      <c r="N102" s="44">
        <f>SUM(N103:N104)</f>
        <v>0</v>
      </c>
      <c r="O102" s="52"/>
      <c r="P102" s="43">
        <f>SUM(P103:P104)</f>
        <v>0</v>
      </c>
      <c r="Q102" s="52"/>
      <c r="R102" s="43">
        <f>SUM(R103:R104)</f>
        <v>0</v>
      </c>
      <c r="S102" s="52"/>
      <c r="T102" s="43">
        <f>SUM(T103:T104)</f>
        <v>0</v>
      </c>
      <c r="U102" s="52"/>
    </row>
    <row r="103" spans="1:21" ht="26.25" thickBot="1">
      <c r="A103" s="282" t="s">
        <v>253</v>
      </c>
      <c r="B103" s="45">
        <f>SUM(C103:L103)</f>
        <v>0</v>
      </c>
      <c r="C103" s="269"/>
      <c r="D103" s="269"/>
      <c r="E103" s="269"/>
      <c r="F103" s="269"/>
      <c r="G103" s="269"/>
      <c r="H103" s="269"/>
      <c r="I103" s="269"/>
      <c r="J103" s="269"/>
      <c r="K103" s="269"/>
      <c r="L103" s="269"/>
      <c r="M103" s="46"/>
      <c r="N103" s="271"/>
      <c r="O103" s="52"/>
      <c r="P103" s="269"/>
      <c r="Q103" s="52"/>
      <c r="R103" s="269"/>
      <c r="S103" s="52"/>
      <c r="T103" s="269"/>
      <c r="U103" s="52"/>
    </row>
    <row r="104" spans="1:21" ht="26.25" thickBot="1">
      <c r="A104" s="282" t="s">
        <v>254</v>
      </c>
      <c r="B104" s="45">
        <f>SUM(C104:L104)</f>
        <v>0</v>
      </c>
      <c r="C104" s="269"/>
      <c r="D104" s="269"/>
      <c r="E104" s="269"/>
      <c r="F104" s="269"/>
      <c r="G104" s="269"/>
      <c r="H104" s="269"/>
      <c r="I104" s="269"/>
      <c r="J104" s="269"/>
      <c r="K104" s="269"/>
      <c r="L104" s="269"/>
      <c r="M104" s="46"/>
      <c r="N104" s="271"/>
      <c r="O104" s="52"/>
      <c r="P104" s="269"/>
      <c r="Q104" s="52"/>
      <c r="R104" s="269"/>
      <c r="S104" s="52"/>
      <c r="T104" s="269"/>
      <c r="U104" s="52"/>
    </row>
    <row r="105" spans="1:21" ht="13.5" thickBot="1">
      <c r="A105" s="276" t="s">
        <v>255</v>
      </c>
      <c r="B105" s="43">
        <f t="shared" ref="B105:L105" si="24">SUM(B106:B110)</f>
        <v>0</v>
      </c>
      <c r="C105" s="43">
        <f t="shared" si="24"/>
        <v>0</v>
      </c>
      <c r="D105" s="43">
        <f t="shared" si="24"/>
        <v>0</v>
      </c>
      <c r="E105" s="43">
        <f t="shared" si="24"/>
        <v>0</v>
      </c>
      <c r="F105" s="43">
        <f t="shared" si="24"/>
        <v>0</v>
      </c>
      <c r="G105" s="43">
        <f t="shared" si="24"/>
        <v>0</v>
      </c>
      <c r="H105" s="43">
        <f t="shared" si="24"/>
        <v>0</v>
      </c>
      <c r="I105" s="43">
        <f t="shared" si="24"/>
        <v>0</v>
      </c>
      <c r="J105" s="43">
        <f t="shared" si="24"/>
        <v>0</v>
      </c>
      <c r="K105" s="43">
        <f t="shared" si="24"/>
        <v>0</v>
      </c>
      <c r="L105" s="43">
        <f t="shared" si="24"/>
        <v>0</v>
      </c>
      <c r="M105" s="41"/>
      <c r="N105" s="44">
        <f>SUM(N106:N110)</f>
        <v>0</v>
      </c>
      <c r="O105" s="52"/>
      <c r="P105" s="43">
        <f>SUM(P106:P110)</f>
        <v>0</v>
      </c>
      <c r="Q105" s="52"/>
      <c r="R105" s="43">
        <f>SUM(R106:R110)</f>
        <v>0</v>
      </c>
      <c r="S105" s="52"/>
      <c r="T105" s="43">
        <f>SUM(T106:T110)</f>
        <v>0</v>
      </c>
      <c r="U105" s="52"/>
    </row>
    <row r="106" spans="1:21" ht="13.5" thickBot="1">
      <c r="A106" s="278" t="s">
        <v>256</v>
      </c>
      <c r="B106" s="45">
        <f t="shared" ref="B106:B116" si="25">SUM(C106:L106)</f>
        <v>0</v>
      </c>
      <c r="C106" s="272"/>
      <c r="D106" s="272"/>
      <c r="E106" s="272"/>
      <c r="F106" s="272"/>
      <c r="G106" s="272"/>
      <c r="H106" s="272"/>
      <c r="I106" s="272"/>
      <c r="J106" s="272"/>
      <c r="K106" s="272"/>
      <c r="L106" s="272"/>
      <c r="M106" s="41"/>
      <c r="N106" s="273"/>
      <c r="O106" s="52"/>
      <c r="P106" s="272"/>
      <c r="Q106" s="52"/>
      <c r="R106" s="272"/>
      <c r="S106" s="52"/>
      <c r="T106" s="272"/>
      <c r="U106" s="52"/>
    </row>
    <row r="107" spans="1:21" ht="13.5" thickBot="1">
      <c r="A107" s="278" t="s">
        <v>257</v>
      </c>
      <c r="B107" s="45">
        <f t="shared" si="25"/>
        <v>0</v>
      </c>
      <c r="C107" s="272"/>
      <c r="D107" s="272"/>
      <c r="E107" s="272"/>
      <c r="F107" s="272"/>
      <c r="G107" s="272"/>
      <c r="H107" s="272"/>
      <c r="I107" s="272"/>
      <c r="J107" s="272"/>
      <c r="K107" s="272"/>
      <c r="L107" s="272"/>
      <c r="M107" s="41"/>
      <c r="N107" s="273"/>
      <c r="O107" s="52"/>
      <c r="P107" s="272"/>
      <c r="Q107" s="52"/>
      <c r="R107" s="272"/>
      <c r="S107" s="52"/>
      <c r="T107" s="272"/>
      <c r="U107" s="52"/>
    </row>
    <row r="108" spans="1:21" ht="13.5" thickBot="1">
      <c r="A108" s="278" t="s">
        <v>258</v>
      </c>
      <c r="B108" s="45">
        <f t="shared" si="25"/>
        <v>0</v>
      </c>
      <c r="C108" s="272"/>
      <c r="D108" s="272"/>
      <c r="E108" s="272"/>
      <c r="F108" s="272"/>
      <c r="G108" s="272"/>
      <c r="H108" s="272"/>
      <c r="I108" s="272"/>
      <c r="J108" s="272"/>
      <c r="K108" s="272"/>
      <c r="L108" s="272"/>
      <c r="M108" s="41"/>
      <c r="N108" s="273"/>
      <c r="O108" s="52"/>
      <c r="P108" s="272"/>
      <c r="Q108" s="52"/>
      <c r="R108" s="272"/>
      <c r="S108" s="52"/>
      <c r="T108" s="272"/>
      <c r="U108" s="52"/>
    </row>
    <row r="109" spans="1:21" ht="13.5" thickBot="1">
      <c r="A109" s="278" t="s">
        <v>259</v>
      </c>
      <c r="B109" s="45">
        <f t="shared" si="25"/>
        <v>0</v>
      </c>
      <c r="C109" s="272"/>
      <c r="D109" s="272"/>
      <c r="E109" s="272"/>
      <c r="F109" s="272"/>
      <c r="G109" s="272"/>
      <c r="H109" s="272"/>
      <c r="I109" s="272"/>
      <c r="J109" s="272"/>
      <c r="K109" s="272"/>
      <c r="L109" s="272"/>
      <c r="M109" s="41"/>
      <c r="N109" s="273"/>
      <c r="O109" s="52"/>
      <c r="P109" s="273"/>
      <c r="Q109" s="52"/>
      <c r="R109" s="273"/>
      <c r="S109" s="52"/>
      <c r="T109" s="273"/>
      <c r="U109" s="52"/>
    </row>
    <row r="110" spans="1:21" ht="13.5" thickBot="1">
      <c r="A110" s="278" t="s">
        <v>260</v>
      </c>
      <c r="B110" s="45">
        <f t="shared" si="25"/>
        <v>0</v>
      </c>
      <c r="C110" s="272"/>
      <c r="D110" s="272"/>
      <c r="E110" s="272"/>
      <c r="F110" s="272"/>
      <c r="G110" s="272"/>
      <c r="H110" s="272"/>
      <c r="I110" s="272"/>
      <c r="J110" s="272"/>
      <c r="K110" s="272"/>
      <c r="L110" s="272"/>
      <c r="M110" s="41"/>
      <c r="N110" s="273"/>
      <c r="O110" s="52"/>
      <c r="P110" s="273"/>
      <c r="Q110" s="52"/>
      <c r="R110" s="273"/>
      <c r="S110" s="52"/>
      <c r="T110" s="273"/>
      <c r="U110" s="52"/>
    </row>
    <row r="111" spans="1:21" ht="13.5" thickBot="1">
      <c r="A111" s="276" t="s">
        <v>261</v>
      </c>
      <c r="B111" s="45">
        <f t="shared" si="25"/>
        <v>0</v>
      </c>
      <c r="C111" s="269"/>
      <c r="D111" s="269"/>
      <c r="E111" s="269"/>
      <c r="F111" s="269"/>
      <c r="G111" s="269"/>
      <c r="H111" s="269"/>
      <c r="I111" s="269"/>
      <c r="J111" s="269"/>
      <c r="K111" s="269"/>
      <c r="L111" s="269"/>
      <c r="M111" s="46"/>
      <c r="N111" s="273"/>
      <c r="O111" s="52"/>
      <c r="P111" s="273"/>
      <c r="Q111" s="52"/>
      <c r="R111" s="273"/>
      <c r="S111" s="52"/>
      <c r="T111" s="273"/>
      <c r="U111" s="52"/>
    </row>
    <row r="112" spans="1:21" ht="13.5" thickBot="1">
      <c r="A112" s="276" t="s">
        <v>262</v>
      </c>
      <c r="B112" s="45">
        <f t="shared" si="25"/>
        <v>0</v>
      </c>
      <c r="C112" s="272"/>
      <c r="D112" s="272"/>
      <c r="E112" s="272"/>
      <c r="F112" s="272"/>
      <c r="G112" s="272"/>
      <c r="H112" s="272"/>
      <c r="I112" s="272"/>
      <c r="J112" s="272"/>
      <c r="K112" s="269"/>
      <c r="L112" s="269"/>
      <c r="M112" s="46"/>
      <c r="N112" s="273"/>
      <c r="O112" s="52"/>
      <c r="P112" s="273"/>
      <c r="Q112" s="52"/>
      <c r="R112" s="273"/>
      <c r="S112" s="52"/>
      <c r="T112" s="273"/>
      <c r="U112" s="52"/>
    </row>
    <row r="113" spans="1:22" ht="13.5" thickBot="1">
      <c r="A113" s="276" t="s">
        <v>263</v>
      </c>
      <c r="B113" s="45">
        <f t="shared" si="25"/>
        <v>0</v>
      </c>
      <c r="C113" s="272"/>
      <c r="D113" s="272"/>
      <c r="E113" s="272"/>
      <c r="F113" s="272"/>
      <c r="G113" s="272"/>
      <c r="H113" s="272"/>
      <c r="I113" s="272"/>
      <c r="J113" s="272"/>
      <c r="K113" s="269"/>
      <c r="L113" s="269"/>
      <c r="M113" s="46"/>
      <c r="N113" s="273"/>
      <c r="O113" s="52"/>
      <c r="P113" s="273"/>
      <c r="Q113" s="52"/>
      <c r="R113" s="273"/>
      <c r="S113" s="52"/>
      <c r="T113" s="273"/>
      <c r="U113" s="52"/>
    </row>
    <row r="114" spans="1:22" ht="13.5" thickBot="1">
      <c r="A114" s="276" t="s">
        <v>264</v>
      </c>
      <c r="B114" s="45">
        <f t="shared" si="25"/>
        <v>0</v>
      </c>
      <c r="C114" s="272"/>
      <c r="D114" s="272"/>
      <c r="E114" s="272"/>
      <c r="F114" s="272"/>
      <c r="G114" s="272"/>
      <c r="H114" s="272"/>
      <c r="I114" s="272"/>
      <c r="J114" s="272"/>
      <c r="K114" s="269"/>
      <c r="L114" s="269"/>
      <c r="M114" s="46"/>
      <c r="N114" s="273"/>
      <c r="O114" s="52"/>
      <c r="P114" s="273"/>
      <c r="Q114" s="52"/>
      <c r="R114" s="273"/>
      <c r="S114" s="52"/>
      <c r="T114" s="273"/>
      <c r="U114" s="52"/>
    </row>
    <row r="115" spans="1:22" ht="13.5" thickBot="1">
      <c r="A115" s="276" t="s">
        <v>265</v>
      </c>
      <c r="B115" s="45">
        <f t="shared" si="25"/>
        <v>0</v>
      </c>
      <c r="C115" s="272"/>
      <c r="D115" s="272"/>
      <c r="E115" s="272"/>
      <c r="F115" s="272"/>
      <c r="G115" s="272"/>
      <c r="H115" s="272"/>
      <c r="I115" s="272"/>
      <c r="J115" s="272"/>
      <c r="K115" s="269"/>
      <c r="L115" s="269"/>
      <c r="M115" s="46"/>
      <c r="N115" s="273"/>
      <c r="O115" s="52"/>
      <c r="P115" s="273"/>
      <c r="Q115" s="52"/>
      <c r="R115" s="273"/>
      <c r="S115" s="52"/>
      <c r="T115" s="273"/>
      <c r="U115" s="52"/>
    </row>
    <row r="116" spans="1:22" ht="13.5" thickBot="1">
      <c r="A116" s="276" t="s">
        <v>266</v>
      </c>
      <c r="B116" s="45">
        <f t="shared" si="25"/>
        <v>0</v>
      </c>
      <c r="C116" s="269"/>
      <c r="D116" s="269"/>
      <c r="E116" s="269"/>
      <c r="F116" s="269"/>
      <c r="G116" s="269"/>
      <c r="H116" s="269"/>
      <c r="I116" s="269"/>
      <c r="J116" s="269"/>
      <c r="K116" s="269"/>
      <c r="L116" s="269"/>
      <c r="M116" s="46"/>
      <c r="N116" s="271"/>
      <c r="O116" s="52"/>
      <c r="P116" s="269"/>
      <c r="Q116" s="52"/>
      <c r="R116" s="269"/>
      <c r="S116" s="52"/>
      <c r="T116" s="269"/>
      <c r="U116" s="52"/>
    </row>
    <row r="117" spans="1:22" ht="13.5" thickBot="1">
      <c r="A117" s="258" t="s">
        <v>267</v>
      </c>
      <c r="B117" s="47"/>
      <c r="C117" s="269"/>
      <c r="D117" s="269"/>
      <c r="E117" s="269"/>
      <c r="F117" s="269"/>
      <c r="G117" s="269"/>
      <c r="H117" s="269"/>
      <c r="I117" s="269"/>
      <c r="J117" s="269"/>
      <c r="K117" s="269"/>
      <c r="L117" s="52"/>
      <c r="M117" s="46"/>
      <c r="N117" s="271"/>
      <c r="O117" s="269"/>
      <c r="P117" s="269"/>
      <c r="Q117" s="269"/>
      <c r="R117" s="269"/>
      <c r="S117" s="269"/>
      <c r="T117" s="269"/>
      <c r="U117" s="269"/>
    </row>
    <row r="118" spans="1:22" ht="13.5" thickBot="1">
      <c r="A118" s="258" t="s">
        <v>268</v>
      </c>
      <c r="B118" s="47"/>
      <c r="C118" s="269"/>
      <c r="D118" s="269"/>
      <c r="E118" s="269"/>
      <c r="F118" s="269"/>
      <c r="G118" s="269"/>
      <c r="H118" s="269"/>
      <c r="I118" s="269"/>
      <c r="J118" s="269"/>
      <c r="K118" s="269"/>
      <c r="L118" s="269"/>
      <c r="M118" s="46"/>
      <c r="N118" s="271"/>
      <c r="O118" s="269"/>
      <c r="P118" s="269"/>
      <c r="Q118" s="269"/>
      <c r="R118" s="269"/>
      <c r="S118" s="269"/>
      <c r="T118" s="269"/>
      <c r="U118" s="269"/>
    </row>
    <row r="119" spans="1:22" ht="13.5" thickBot="1">
      <c r="A119" s="258" t="s">
        <v>269</v>
      </c>
      <c r="B119" s="45">
        <f>SUM(C119:L119)</f>
        <v>0</v>
      </c>
      <c r="C119" s="274"/>
      <c r="D119" s="274"/>
      <c r="E119" s="274"/>
      <c r="F119" s="274"/>
      <c r="G119" s="274"/>
      <c r="H119" s="274"/>
      <c r="I119" s="274"/>
      <c r="J119" s="274"/>
      <c r="K119" s="274"/>
      <c r="L119" s="274"/>
      <c r="M119" s="48"/>
      <c r="N119" s="275"/>
      <c r="O119" s="274"/>
      <c r="P119" s="274"/>
      <c r="Q119" s="274"/>
      <c r="R119" s="274"/>
      <c r="S119" s="274"/>
      <c r="T119" s="274"/>
      <c r="U119" s="274"/>
    </row>
    <row r="120" spans="1:22" ht="13.5" thickBot="1">
      <c r="A120" s="258" t="s">
        <v>270</v>
      </c>
      <c r="B120" s="45">
        <f>SUM(C120:L120)</f>
        <v>0</v>
      </c>
      <c r="C120" s="269"/>
      <c r="D120" s="269"/>
      <c r="E120" s="269"/>
      <c r="F120" s="269"/>
      <c r="G120" s="269"/>
      <c r="H120" s="269"/>
      <c r="I120" s="269"/>
      <c r="J120" s="269"/>
      <c r="K120" s="269"/>
      <c r="L120" s="269"/>
      <c r="M120" s="46"/>
      <c r="N120" s="271"/>
      <c r="O120" s="269"/>
      <c r="P120" s="269"/>
      <c r="Q120" s="269"/>
      <c r="R120" s="269"/>
      <c r="S120" s="269"/>
      <c r="T120" s="269"/>
      <c r="U120" s="269"/>
    </row>
    <row r="121" spans="1:22" ht="13.5" thickBot="1">
      <c r="A121" s="277"/>
      <c r="B121" s="279"/>
      <c r="C121" s="279"/>
      <c r="D121" s="279"/>
      <c r="E121" s="279"/>
      <c r="F121" s="279"/>
      <c r="G121" s="279"/>
      <c r="H121" s="279"/>
      <c r="I121" s="279"/>
      <c r="J121" s="279"/>
      <c r="K121" s="279"/>
      <c r="L121" s="279"/>
      <c r="M121" s="280"/>
      <c r="N121" s="281"/>
      <c r="O121" s="279"/>
      <c r="P121" s="279"/>
      <c r="Q121" s="279"/>
      <c r="R121" s="279"/>
      <c r="S121" s="279"/>
      <c r="T121" s="279"/>
      <c r="U121" s="279"/>
    </row>
    <row r="122" spans="1:22" ht="51" customHeight="1" thickBot="1">
      <c r="A122" s="258" t="s">
        <v>271</v>
      </c>
      <c r="B122" s="43">
        <f t="shared" ref="B122:L122" si="26">SUM(B80,B95:B99,B117:B120)</f>
        <v>0</v>
      </c>
      <c r="C122" s="43">
        <f t="shared" si="26"/>
        <v>0</v>
      </c>
      <c r="D122" s="43">
        <f t="shared" si="26"/>
        <v>0</v>
      </c>
      <c r="E122" s="43">
        <f t="shared" si="26"/>
        <v>0</v>
      </c>
      <c r="F122" s="43">
        <f t="shared" si="26"/>
        <v>0</v>
      </c>
      <c r="G122" s="43">
        <f t="shared" si="26"/>
        <v>0</v>
      </c>
      <c r="H122" s="43">
        <f t="shared" si="26"/>
        <v>0</v>
      </c>
      <c r="I122" s="43">
        <f t="shared" si="26"/>
        <v>0</v>
      </c>
      <c r="J122" s="43">
        <f t="shared" si="26"/>
        <v>0</v>
      </c>
      <c r="K122" s="43">
        <f t="shared" si="26"/>
        <v>0</v>
      </c>
      <c r="L122" s="43">
        <f t="shared" si="26"/>
        <v>0</v>
      </c>
      <c r="M122" s="41"/>
      <c r="N122" s="44">
        <f>SUM(N80,N95:N99,N117:N120)</f>
        <v>0</v>
      </c>
      <c r="O122" s="44">
        <f>SUM(O80,O95,O96:O99,O117:O120)</f>
        <v>0</v>
      </c>
      <c r="P122" s="43">
        <f>SUM(P80,P95:P99,P117:P120)</f>
        <v>0</v>
      </c>
      <c r="Q122" s="44">
        <f>SUM(Q80,Q95,Q96:Q99,Q117:Q120)</f>
        <v>0</v>
      </c>
      <c r="R122" s="43">
        <f>SUM(R80,R95:R99,R117:R120)</f>
        <v>0</v>
      </c>
      <c r="S122" s="44">
        <f>SUM(S80,S95,S96:S99,S117:S120)</f>
        <v>0</v>
      </c>
      <c r="T122" s="43">
        <f>SUM(T80,T95:T99,T117:T120)</f>
        <v>0</v>
      </c>
      <c r="U122" s="44">
        <f>SUM(U80,U95,U96:U99,U117:U120)</f>
        <v>0</v>
      </c>
    </row>
    <row r="123" spans="1:22" ht="13.5" thickBot="1">
      <c r="A123" s="258" t="s">
        <v>272</v>
      </c>
      <c r="B123" s="43">
        <f t="shared" ref="B123:L123" si="27">B77-B122</f>
        <v>0</v>
      </c>
      <c r="C123" s="43">
        <f t="shared" si="27"/>
        <v>0</v>
      </c>
      <c r="D123" s="43">
        <f t="shared" si="27"/>
        <v>0</v>
      </c>
      <c r="E123" s="43">
        <f t="shared" si="27"/>
        <v>0</v>
      </c>
      <c r="F123" s="43">
        <f t="shared" si="27"/>
        <v>0</v>
      </c>
      <c r="G123" s="43">
        <f t="shared" si="27"/>
        <v>0</v>
      </c>
      <c r="H123" s="43">
        <f t="shared" si="27"/>
        <v>0</v>
      </c>
      <c r="I123" s="43">
        <f t="shared" si="27"/>
        <v>0</v>
      </c>
      <c r="J123" s="43">
        <f t="shared" si="27"/>
        <v>0</v>
      </c>
      <c r="K123" s="43">
        <f t="shared" si="27"/>
        <v>0</v>
      </c>
      <c r="L123" s="43">
        <f t="shared" si="27"/>
        <v>0</v>
      </c>
      <c r="M123" s="41"/>
      <c r="N123" s="44">
        <f t="shared" ref="N123:U123" si="28">N77-N122</f>
        <v>0</v>
      </c>
      <c r="O123" s="44">
        <f t="shared" si="28"/>
        <v>0</v>
      </c>
      <c r="P123" s="43">
        <f t="shared" si="28"/>
        <v>0</v>
      </c>
      <c r="Q123" s="44">
        <f t="shared" si="28"/>
        <v>0</v>
      </c>
      <c r="R123" s="43">
        <f t="shared" si="28"/>
        <v>0</v>
      </c>
      <c r="S123" s="44">
        <f t="shared" si="28"/>
        <v>0</v>
      </c>
      <c r="T123" s="43">
        <f t="shared" si="28"/>
        <v>0</v>
      </c>
      <c r="U123" s="44">
        <f t="shared" si="28"/>
        <v>0</v>
      </c>
    </row>
    <row r="124" spans="1:22" s="57" customFormat="1" ht="13.5" thickBot="1">
      <c r="A124" s="283"/>
      <c r="B124" s="55"/>
      <c r="C124" s="55"/>
      <c r="D124" s="55"/>
      <c r="E124" s="55"/>
      <c r="F124" s="55"/>
      <c r="G124" s="55"/>
      <c r="H124" s="55"/>
      <c r="I124" s="55"/>
      <c r="J124" s="55"/>
      <c r="K124" s="55"/>
      <c r="L124" s="55"/>
      <c r="M124" s="41"/>
      <c r="N124" s="56"/>
      <c r="O124" s="55"/>
      <c r="P124" s="55"/>
      <c r="Q124" s="55"/>
      <c r="R124" s="55"/>
      <c r="S124" s="55"/>
      <c r="T124" s="55"/>
      <c r="U124" s="55"/>
      <c r="V124" s="36"/>
    </row>
    <row r="125" spans="1:22" ht="13.5" thickBot="1">
      <c r="A125" s="264" t="s">
        <v>273</v>
      </c>
      <c r="B125" s="265"/>
      <c r="C125" s="265"/>
      <c r="D125" s="265"/>
      <c r="E125" s="265"/>
      <c r="F125" s="265"/>
      <c r="G125" s="265"/>
      <c r="H125" s="265"/>
      <c r="I125" s="265"/>
      <c r="J125" s="265"/>
      <c r="K125" s="265"/>
      <c r="L125" s="265"/>
      <c r="M125" s="266"/>
      <c r="N125" s="267"/>
      <c r="O125" s="265"/>
      <c r="P125" s="265"/>
      <c r="Q125" s="265"/>
      <c r="R125" s="265"/>
      <c r="S125" s="265"/>
      <c r="T125" s="265"/>
      <c r="U125" s="265"/>
    </row>
    <row r="126" spans="1:22" ht="13.5" thickBot="1">
      <c r="A126" s="284" t="s">
        <v>274</v>
      </c>
      <c r="B126" s="43">
        <f>SUM(B127:B128)</f>
        <v>0</v>
      </c>
      <c r="C126" s="52"/>
      <c r="D126" s="52"/>
      <c r="E126" s="52"/>
      <c r="F126" s="47"/>
      <c r="G126" s="52"/>
      <c r="H126" s="52"/>
      <c r="I126" s="43">
        <f>SUM(I127:I128)</f>
        <v>0</v>
      </c>
      <c r="J126" s="43">
        <f>SUM(J127:J128)</f>
        <v>0</v>
      </c>
      <c r="K126" s="52"/>
      <c r="L126" s="43">
        <f>SUM(L127:L128)</f>
        <v>0</v>
      </c>
      <c r="M126" s="46"/>
      <c r="N126" s="58"/>
      <c r="O126" s="52"/>
      <c r="P126" s="59"/>
      <c r="Q126" s="47"/>
      <c r="R126" s="59"/>
      <c r="S126" s="52"/>
      <c r="T126" s="59"/>
      <c r="U126" s="52"/>
    </row>
    <row r="127" spans="1:22" ht="13.5" thickBot="1">
      <c r="A127" s="278" t="s">
        <v>275</v>
      </c>
      <c r="B127" s="45">
        <f t="shared" ref="B127:B139" si="29">SUM(C127:L127)</f>
        <v>0</v>
      </c>
      <c r="C127" s="52"/>
      <c r="D127" s="52"/>
      <c r="E127" s="52"/>
      <c r="F127" s="47"/>
      <c r="G127" s="52"/>
      <c r="H127" s="52"/>
      <c r="I127" s="269"/>
      <c r="J127" s="269"/>
      <c r="K127" s="52"/>
      <c r="L127" s="269"/>
      <c r="M127" s="46"/>
      <c r="N127" s="60"/>
      <c r="O127" s="52"/>
      <c r="P127" s="52"/>
      <c r="Q127" s="47"/>
      <c r="R127" s="52"/>
      <c r="S127" s="52"/>
      <c r="T127" s="52"/>
      <c r="U127" s="52"/>
    </row>
    <row r="128" spans="1:22" ht="13.5" thickBot="1">
      <c r="A128" s="278" t="s">
        <v>276</v>
      </c>
      <c r="B128" s="45">
        <f t="shared" si="29"/>
        <v>0</v>
      </c>
      <c r="C128" s="52"/>
      <c r="D128" s="52"/>
      <c r="E128" s="52"/>
      <c r="F128" s="47"/>
      <c r="G128" s="52"/>
      <c r="H128" s="52"/>
      <c r="I128" s="269"/>
      <c r="J128" s="269"/>
      <c r="K128" s="52"/>
      <c r="L128" s="269"/>
      <c r="M128" s="46"/>
      <c r="N128" s="60"/>
      <c r="O128" s="52"/>
      <c r="P128" s="52"/>
      <c r="Q128" s="47"/>
      <c r="R128" s="52"/>
      <c r="S128" s="52"/>
      <c r="T128" s="52"/>
      <c r="U128" s="52"/>
    </row>
    <row r="129" spans="1:21" ht="13.5" thickBot="1">
      <c r="A129" s="284" t="s">
        <v>277</v>
      </c>
      <c r="B129" s="45">
        <f t="shared" si="29"/>
        <v>0</v>
      </c>
      <c r="C129" s="52"/>
      <c r="D129" s="52"/>
      <c r="E129" s="52"/>
      <c r="F129" s="47"/>
      <c r="G129" s="52"/>
      <c r="H129" s="52"/>
      <c r="I129" s="269"/>
      <c r="J129" s="269"/>
      <c r="K129" s="52"/>
      <c r="L129" s="269"/>
      <c r="M129" s="46"/>
      <c r="N129" s="285"/>
      <c r="O129" s="52"/>
      <c r="P129" s="286"/>
      <c r="Q129" s="47"/>
      <c r="R129" s="286"/>
      <c r="S129" s="52"/>
      <c r="T129" s="286"/>
      <c r="U129" s="52"/>
    </row>
    <row r="130" spans="1:21" ht="13.5" thickBot="1">
      <c r="A130" s="284" t="s">
        <v>278</v>
      </c>
      <c r="B130" s="45">
        <f t="shared" si="29"/>
        <v>0</v>
      </c>
      <c r="C130" s="269"/>
      <c r="D130" s="269"/>
      <c r="E130" s="269"/>
      <c r="F130" s="269"/>
      <c r="G130" s="269"/>
      <c r="H130" s="269"/>
      <c r="I130" s="269"/>
      <c r="J130" s="269"/>
      <c r="K130" s="269"/>
      <c r="L130" s="269"/>
      <c r="M130" s="46"/>
      <c r="N130" s="271"/>
      <c r="O130" s="52"/>
      <c r="P130" s="269"/>
      <c r="Q130" s="47"/>
      <c r="R130" s="269"/>
      <c r="S130" s="52"/>
      <c r="T130" s="269"/>
      <c r="U130" s="52"/>
    </row>
    <row r="131" spans="1:21" ht="13.5" thickBot="1">
      <c r="A131" s="284" t="s">
        <v>279</v>
      </c>
      <c r="B131" s="45">
        <f t="shared" si="29"/>
        <v>0</v>
      </c>
      <c r="C131" s="269"/>
      <c r="D131" s="269"/>
      <c r="E131" s="269"/>
      <c r="F131" s="269"/>
      <c r="G131" s="269"/>
      <c r="H131" s="269"/>
      <c r="I131" s="269"/>
      <c r="J131" s="269"/>
      <c r="K131" s="269"/>
      <c r="L131" s="269"/>
      <c r="M131" s="46"/>
      <c r="N131" s="271"/>
      <c r="O131" s="52"/>
      <c r="P131" s="269"/>
      <c r="Q131" s="47"/>
      <c r="R131" s="269"/>
      <c r="S131" s="52"/>
      <c r="T131" s="269"/>
      <c r="U131" s="52"/>
    </row>
    <row r="132" spans="1:21" ht="13.5" thickBot="1">
      <c r="A132" s="284" t="s">
        <v>280</v>
      </c>
      <c r="B132" s="45">
        <f t="shared" si="29"/>
        <v>0</v>
      </c>
      <c r="C132" s="269"/>
      <c r="D132" s="269"/>
      <c r="E132" s="269"/>
      <c r="F132" s="269"/>
      <c r="G132" s="269"/>
      <c r="H132" s="269"/>
      <c r="I132" s="269"/>
      <c r="J132" s="269"/>
      <c r="K132" s="269"/>
      <c r="L132" s="269"/>
      <c r="M132" s="46"/>
      <c r="N132" s="287"/>
      <c r="O132" s="52"/>
      <c r="P132" s="269"/>
      <c r="Q132" s="47"/>
      <c r="R132" s="269"/>
      <c r="S132" s="52"/>
      <c r="T132" s="269"/>
      <c r="U132" s="52"/>
    </row>
    <row r="133" spans="1:21" ht="26.25" thickBot="1">
      <c r="A133" s="284" t="s">
        <v>281</v>
      </c>
      <c r="B133" s="45">
        <f t="shared" si="29"/>
        <v>0</v>
      </c>
      <c r="C133" s="54">
        <f t="shared" ref="C133:L133" si="30">SUM(C134:C136)</f>
        <v>0</v>
      </c>
      <c r="D133" s="54">
        <f t="shared" si="30"/>
        <v>0</v>
      </c>
      <c r="E133" s="54">
        <f t="shared" si="30"/>
        <v>0</v>
      </c>
      <c r="F133" s="54">
        <f t="shared" si="30"/>
        <v>0</v>
      </c>
      <c r="G133" s="54">
        <f t="shared" si="30"/>
        <v>0</v>
      </c>
      <c r="H133" s="54">
        <f t="shared" si="30"/>
        <v>0</v>
      </c>
      <c r="I133" s="54">
        <f t="shared" si="30"/>
        <v>0</v>
      </c>
      <c r="J133" s="54">
        <f t="shared" si="30"/>
        <v>0</v>
      </c>
      <c r="K133" s="54">
        <f t="shared" si="30"/>
        <v>0</v>
      </c>
      <c r="L133" s="54">
        <f t="shared" si="30"/>
        <v>0</v>
      </c>
      <c r="M133" s="46"/>
      <c r="N133" s="61">
        <f>SUM(N134:N136)</f>
        <v>0</v>
      </c>
      <c r="O133" s="52"/>
      <c r="P133" s="54">
        <f>SUM(P134:P136)</f>
        <v>0</v>
      </c>
      <c r="Q133" s="47"/>
      <c r="R133" s="54">
        <f>SUM(R134:R136)</f>
        <v>0</v>
      </c>
      <c r="S133" s="52"/>
      <c r="T133" s="54">
        <f>SUM(T134:T136)</f>
        <v>0</v>
      </c>
      <c r="U133" s="52"/>
    </row>
    <row r="134" spans="1:21" ht="13.5" customHeight="1" thickBot="1">
      <c r="A134" s="62"/>
      <c r="B134" s="45">
        <f t="shared" si="29"/>
        <v>0</v>
      </c>
      <c r="C134" s="269"/>
      <c r="D134" s="269"/>
      <c r="E134" s="269"/>
      <c r="F134" s="269"/>
      <c r="G134" s="269"/>
      <c r="H134" s="269"/>
      <c r="I134" s="269"/>
      <c r="J134" s="269"/>
      <c r="K134" s="269"/>
      <c r="L134" s="269"/>
      <c r="M134" s="46"/>
      <c r="N134" s="271"/>
      <c r="O134" s="52"/>
      <c r="P134" s="269"/>
      <c r="Q134" s="47"/>
      <c r="R134" s="269"/>
      <c r="S134" s="52"/>
      <c r="T134" s="269"/>
      <c r="U134" s="52"/>
    </row>
    <row r="135" spans="1:21" ht="13.5" customHeight="1" thickBot="1">
      <c r="A135" s="62"/>
      <c r="B135" s="45">
        <f t="shared" si="29"/>
        <v>0</v>
      </c>
      <c r="C135" s="269"/>
      <c r="D135" s="269"/>
      <c r="E135" s="269"/>
      <c r="F135" s="269"/>
      <c r="G135" s="269"/>
      <c r="H135" s="269"/>
      <c r="I135" s="269"/>
      <c r="J135" s="269"/>
      <c r="K135" s="269"/>
      <c r="L135" s="269"/>
      <c r="M135" s="46"/>
      <c r="N135" s="271"/>
      <c r="O135" s="52"/>
      <c r="P135" s="269"/>
      <c r="Q135" s="47"/>
      <c r="R135" s="269"/>
      <c r="S135" s="52"/>
      <c r="T135" s="269"/>
      <c r="U135" s="52"/>
    </row>
    <row r="136" spans="1:21" ht="13.5" customHeight="1" thickBot="1">
      <c r="A136" s="62"/>
      <c r="B136" s="45">
        <f t="shared" si="29"/>
        <v>0</v>
      </c>
      <c r="C136" s="269"/>
      <c r="D136" s="269"/>
      <c r="E136" s="269"/>
      <c r="F136" s="269"/>
      <c r="G136" s="269"/>
      <c r="H136" s="269"/>
      <c r="I136" s="269"/>
      <c r="J136" s="269"/>
      <c r="K136" s="269"/>
      <c r="L136" s="269"/>
      <c r="M136" s="46"/>
      <c r="N136" s="288"/>
      <c r="O136" s="52"/>
      <c r="P136" s="269"/>
      <c r="Q136" s="47"/>
      <c r="R136" s="269"/>
      <c r="S136" s="52"/>
      <c r="T136" s="269"/>
      <c r="U136" s="52"/>
    </row>
    <row r="137" spans="1:21" ht="26.25" thickBot="1">
      <c r="A137" s="258" t="s">
        <v>282</v>
      </c>
      <c r="B137" s="45">
        <f t="shared" si="29"/>
        <v>0</v>
      </c>
      <c r="C137" s="43">
        <f t="shared" ref="C137:L137" si="31">SUM(C126,C129:C133)</f>
        <v>0</v>
      </c>
      <c r="D137" s="43">
        <f t="shared" si="31"/>
        <v>0</v>
      </c>
      <c r="E137" s="43">
        <f t="shared" si="31"/>
        <v>0</v>
      </c>
      <c r="F137" s="43">
        <f t="shared" si="31"/>
        <v>0</v>
      </c>
      <c r="G137" s="43">
        <f t="shared" si="31"/>
        <v>0</v>
      </c>
      <c r="H137" s="43">
        <f t="shared" si="31"/>
        <v>0</v>
      </c>
      <c r="I137" s="43">
        <f t="shared" si="31"/>
        <v>0</v>
      </c>
      <c r="J137" s="43">
        <f t="shared" si="31"/>
        <v>0</v>
      </c>
      <c r="K137" s="43">
        <f t="shared" si="31"/>
        <v>0</v>
      </c>
      <c r="L137" s="43">
        <f t="shared" si="31"/>
        <v>0</v>
      </c>
      <c r="M137" s="41"/>
      <c r="N137" s="63">
        <f>SUM(N126,N129:N133)</f>
        <v>0</v>
      </c>
      <c r="O137" s="59"/>
      <c r="P137" s="43">
        <f>SUM(P126,P129:P133)</f>
        <v>0</v>
      </c>
      <c r="Q137" s="40"/>
      <c r="R137" s="43">
        <f>SUM(R126,R129:R133)</f>
        <v>0</v>
      </c>
      <c r="S137" s="59"/>
      <c r="T137" s="43">
        <f>SUM(T126,T129:T133)</f>
        <v>0</v>
      </c>
      <c r="U137" s="59"/>
    </row>
    <row r="138" spans="1:21" ht="13.5" thickBot="1">
      <c r="A138" s="284" t="s">
        <v>283</v>
      </c>
      <c r="B138" s="45">
        <f t="shared" si="29"/>
        <v>0</v>
      </c>
      <c r="C138" s="47"/>
      <c r="D138" s="52"/>
      <c r="E138" s="52"/>
      <c r="F138" s="47"/>
      <c r="G138" s="52"/>
      <c r="H138" s="52"/>
      <c r="I138" s="52"/>
      <c r="J138" s="47"/>
      <c r="K138" s="52"/>
      <c r="L138" s="269"/>
      <c r="M138" s="46"/>
      <c r="N138" s="60"/>
      <c r="O138" s="52"/>
      <c r="P138" s="47"/>
      <c r="Q138" s="47"/>
      <c r="R138" s="52"/>
      <c r="S138" s="52"/>
      <c r="T138" s="52"/>
      <c r="U138" s="52"/>
    </row>
    <row r="139" spans="1:21" ht="13.5" thickBot="1">
      <c r="A139" s="284" t="s">
        <v>284</v>
      </c>
      <c r="B139" s="45">
        <f t="shared" si="29"/>
        <v>0</v>
      </c>
      <c r="C139" s="47"/>
      <c r="D139" s="52"/>
      <c r="E139" s="52"/>
      <c r="F139" s="269"/>
      <c r="G139" s="52"/>
      <c r="H139" s="52"/>
      <c r="I139" s="52"/>
      <c r="J139" s="47"/>
      <c r="K139" s="52"/>
      <c r="L139" s="52"/>
      <c r="M139" s="46"/>
      <c r="N139" s="271"/>
      <c r="O139" s="52"/>
      <c r="P139" s="269"/>
      <c r="Q139" s="47"/>
      <c r="R139" s="269"/>
      <c r="S139" s="52"/>
      <c r="T139" s="269"/>
      <c r="U139" s="52"/>
    </row>
    <row r="140" spans="1:21" ht="27.75" customHeight="1" thickBot="1">
      <c r="A140" s="289" t="s">
        <v>285</v>
      </c>
      <c r="B140" s="64">
        <f t="shared" ref="B140:L140" si="32">SUM(B137:B139)</f>
        <v>0</v>
      </c>
      <c r="C140" s="64">
        <f t="shared" si="32"/>
        <v>0</v>
      </c>
      <c r="D140" s="64">
        <f t="shared" si="32"/>
        <v>0</v>
      </c>
      <c r="E140" s="64">
        <f t="shared" si="32"/>
        <v>0</v>
      </c>
      <c r="F140" s="64">
        <f t="shared" si="32"/>
        <v>0</v>
      </c>
      <c r="G140" s="64">
        <f t="shared" si="32"/>
        <v>0</v>
      </c>
      <c r="H140" s="64">
        <f t="shared" si="32"/>
        <v>0</v>
      </c>
      <c r="I140" s="64">
        <f t="shared" si="32"/>
        <v>0</v>
      </c>
      <c r="J140" s="64">
        <f t="shared" si="32"/>
        <v>0</v>
      </c>
      <c r="K140" s="64">
        <f t="shared" si="32"/>
        <v>0</v>
      </c>
      <c r="L140" s="64">
        <f t="shared" si="32"/>
        <v>0</v>
      </c>
      <c r="M140" s="41"/>
      <c r="N140" s="65">
        <f>SUM(N137:N139)</f>
        <v>0</v>
      </c>
      <c r="O140" s="66"/>
      <c r="P140" s="64">
        <f>SUM(P137:P139)</f>
        <v>0</v>
      </c>
      <c r="Q140" s="67"/>
      <c r="R140" s="64">
        <f>SUM(R137:R139)</f>
        <v>0</v>
      </c>
      <c r="S140" s="66"/>
      <c r="T140" s="64">
        <f>SUM(T137:T139)</f>
        <v>0</v>
      </c>
      <c r="U140" s="66"/>
    </row>
    <row r="141" spans="1:21" ht="13.5" thickBot="1">
      <c r="A141" s="290"/>
      <c r="B141" s="41"/>
      <c r="C141" s="41"/>
      <c r="D141" s="41"/>
      <c r="E141" s="41"/>
      <c r="F141" s="41"/>
      <c r="G141" s="41"/>
      <c r="H141" s="41"/>
      <c r="I141" s="41"/>
      <c r="J141" s="41"/>
      <c r="K141" s="41"/>
      <c r="L141" s="41"/>
      <c r="M141" s="41"/>
      <c r="N141" s="41"/>
      <c r="O141" s="41"/>
      <c r="P141" s="41"/>
      <c r="Q141" s="41"/>
      <c r="R141" s="41"/>
      <c r="S141" s="41"/>
      <c r="T141" s="41"/>
      <c r="U141" s="41"/>
    </row>
    <row r="142" spans="1:21" ht="13.5" thickBot="1">
      <c r="A142" s="291" t="s">
        <v>286</v>
      </c>
      <c r="B142" s="68" t="str">
        <f t="shared" ref="B142:L142" si="33">IF(ABS(B123-B140)&lt;=B143,"OK","Commentary Required")</f>
        <v>OK</v>
      </c>
      <c r="C142" s="68" t="str">
        <f t="shared" si="33"/>
        <v>OK</v>
      </c>
      <c r="D142" s="68" t="str">
        <f t="shared" si="33"/>
        <v>OK</v>
      </c>
      <c r="E142" s="68" t="str">
        <f t="shared" si="33"/>
        <v>OK</v>
      </c>
      <c r="F142" s="68" t="str">
        <f t="shared" si="33"/>
        <v>OK</v>
      </c>
      <c r="G142" s="68" t="str">
        <f t="shared" si="33"/>
        <v>OK</v>
      </c>
      <c r="H142" s="68" t="str">
        <f t="shared" si="33"/>
        <v>OK</v>
      </c>
      <c r="I142" s="68" t="str">
        <f t="shared" si="33"/>
        <v>OK</v>
      </c>
      <c r="J142" s="68" t="str">
        <f t="shared" si="33"/>
        <v>OK</v>
      </c>
      <c r="K142" s="68" t="str">
        <f t="shared" si="33"/>
        <v>OK</v>
      </c>
      <c r="L142" s="68" t="str">
        <f t="shared" si="33"/>
        <v>OK</v>
      </c>
      <c r="M142" s="41"/>
      <c r="N142" s="68" t="str">
        <f>IF(ABS(N123-N140)&lt;=N143,"OK","Commentary Required")</f>
        <v>OK</v>
      </c>
      <c r="O142" s="69"/>
      <c r="P142" s="68" t="str">
        <f>IF(ABS(P123-P140)&lt;=P143,"OK","Commentary Required")</f>
        <v>OK</v>
      </c>
      <c r="Q142" s="69"/>
      <c r="R142" s="68" t="str">
        <f>IF(ABS(R123-R140)&lt;=R143,"OK","Commentary Required")</f>
        <v>OK</v>
      </c>
      <c r="S142" s="69"/>
      <c r="T142" s="68" t="str">
        <f>IF(ABS(T123-T140)&lt;=T143,"OK","Commentary Required")</f>
        <v>OK</v>
      </c>
      <c r="U142" s="70"/>
    </row>
    <row r="143" spans="1:21" ht="13.5" thickBot="1">
      <c r="A143" s="292" t="s">
        <v>287</v>
      </c>
      <c r="B143" s="71">
        <v>1</v>
      </c>
      <c r="C143" s="71">
        <v>1</v>
      </c>
      <c r="D143" s="71">
        <v>1</v>
      </c>
      <c r="E143" s="71">
        <v>1</v>
      </c>
      <c r="F143" s="71">
        <v>1</v>
      </c>
      <c r="G143" s="71">
        <v>1</v>
      </c>
      <c r="H143" s="71">
        <v>1</v>
      </c>
      <c r="I143" s="71">
        <v>1</v>
      </c>
      <c r="J143" s="71">
        <v>1</v>
      </c>
      <c r="K143" s="71">
        <v>1</v>
      </c>
      <c r="L143" s="71">
        <v>1</v>
      </c>
      <c r="M143" s="41"/>
      <c r="N143" s="71">
        <v>1</v>
      </c>
      <c r="O143" s="72"/>
      <c r="P143" s="71">
        <v>1</v>
      </c>
      <c r="Q143" s="72"/>
      <c r="R143" s="71">
        <v>1</v>
      </c>
      <c r="S143" s="72"/>
      <c r="T143" s="71">
        <v>1</v>
      </c>
      <c r="U143" s="73"/>
    </row>
    <row r="144" spans="1:21" ht="13.5" customHeight="1" thickBot="1">
      <c r="A144" s="293" t="s">
        <v>80</v>
      </c>
      <c r="B144" s="294"/>
      <c r="C144" s="294"/>
      <c r="D144" s="294"/>
      <c r="E144" s="294"/>
      <c r="F144" s="294"/>
      <c r="G144" s="294"/>
      <c r="H144" s="294"/>
      <c r="I144" s="294"/>
      <c r="J144" s="294"/>
      <c r="K144" s="294"/>
      <c r="L144" s="294"/>
      <c r="M144" s="41"/>
      <c r="N144" s="294"/>
      <c r="O144" s="74"/>
      <c r="P144" s="294"/>
      <c r="Q144" s="74"/>
      <c r="R144" s="294"/>
      <c r="S144" s="74"/>
      <c r="T144" s="294"/>
      <c r="U144" s="75"/>
    </row>
    <row r="145" spans="1:21">
      <c r="A145" s="290"/>
      <c r="B145" s="41"/>
      <c r="C145" s="41"/>
      <c r="D145" s="41"/>
      <c r="E145" s="41"/>
      <c r="F145" s="41"/>
      <c r="G145" s="41"/>
      <c r="H145" s="41"/>
      <c r="I145" s="41"/>
      <c r="J145" s="41"/>
      <c r="K145" s="41"/>
      <c r="L145" s="41"/>
      <c r="M145" s="41"/>
      <c r="N145" s="41"/>
      <c r="O145" s="76"/>
      <c r="P145" s="41"/>
      <c r="Q145" s="76"/>
      <c r="R145" s="41"/>
      <c r="S145" s="76"/>
      <c r="T145" s="41"/>
      <c r="U145" s="76"/>
    </row>
    <row r="146" spans="1:21" ht="15">
      <c r="A146" s="57" t="s">
        <v>288</v>
      </c>
      <c r="B146" s="27"/>
    </row>
    <row r="147" spans="1:21">
      <c r="A147" s="295" t="s">
        <v>289</v>
      </c>
      <c r="B147" s="25" t="str">
        <f>IF((AND(N15="(Jurisdiction) Branch 1",SUM(N123,N140,O127)=0)),"OK",IF(N15&lt;&gt;"(Jurisdiction) Branch 1","OK","Error"))</f>
        <v>OK</v>
      </c>
    </row>
    <row r="149" spans="1:21" ht="15">
      <c r="A149" s="57" t="s">
        <v>290</v>
      </c>
      <c r="B149" s="27"/>
    </row>
    <row r="150" spans="1:21">
      <c r="A150" s="295" t="s">
        <v>289</v>
      </c>
      <c r="B150" s="25" t="str">
        <f>IF((AND(P15="(Jurisdiction) Branch 2",SUM(P123,P140,Q127)=0)),"OK",IF(P15&lt;&gt;"(Jurisdiction) Branch 2","OK","Error"))</f>
        <v>OK</v>
      </c>
    </row>
    <row r="152" spans="1:21" ht="15">
      <c r="A152" s="57" t="s">
        <v>291</v>
      </c>
      <c r="B152" s="27"/>
    </row>
    <row r="153" spans="1:21">
      <c r="A153" s="295" t="s">
        <v>289</v>
      </c>
      <c r="B153" s="25" t="str">
        <f>IF((AND(R15="(Jurisdiction) Branch 3",SUM(R123,R140,S127)=0)),"OK",IF(R15&lt;&gt;"(Jurisdiction) Branch 3","OK","Error"))</f>
        <v>OK</v>
      </c>
    </row>
    <row r="155" spans="1:21" ht="15">
      <c r="A155" s="57" t="s">
        <v>292</v>
      </c>
      <c r="B155" s="27"/>
    </row>
    <row r="156" spans="1:21">
      <c r="A156" s="295" t="s">
        <v>289</v>
      </c>
      <c r="B156" s="25" t="str">
        <f>IF((AND(T15="(Jurisdiction) Branch 4",SUM(T123,T140,U127)=0)),"OK",IF(T15&lt;&gt;"(Jurisdiction) Branch 4","OK","Error"))</f>
        <v>OK</v>
      </c>
    </row>
  </sheetData>
  <sheetProtection insertHyperlinks="0"/>
  <mergeCells count="19">
    <mergeCell ref="N17:T17"/>
    <mergeCell ref="N14:U14"/>
    <mergeCell ref="C15:G15"/>
    <mergeCell ref="H15:H16"/>
    <mergeCell ref="I15:I16"/>
    <mergeCell ref="J15:J16"/>
    <mergeCell ref="N15:O15"/>
    <mergeCell ref="P15:Q15"/>
    <mergeCell ref="R15:S15"/>
    <mergeCell ref="T15:U15"/>
    <mergeCell ref="C14:H14"/>
    <mergeCell ref="I14:J14"/>
    <mergeCell ref="K14:K16"/>
    <mergeCell ref="L14:L16"/>
    <mergeCell ref="A17:A18"/>
    <mergeCell ref="C17:L17"/>
    <mergeCell ref="A12:A16"/>
    <mergeCell ref="B13:B16"/>
    <mergeCell ref="C13:L13"/>
  </mergeCells>
  <conditionalFormatting sqref="A142:XFD142">
    <cfRule type="cellIs" dxfId="193" priority="14" operator="equal">
      <formula>"Commentary Required"</formula>
    </cfRule>
  </conditionalFormatting>
  <conditionalFormatting sqref="B147">
    <cfRule type="cellIs" dxfId="192" priority="10" operator="equal">
      <formula>"Commentary Required"</formula>
    </cfRule>
    <cfRule type="cellIs" dxfId="191" priority="11" operator="equal">
      <formula>"OK"</formula>
    </cfRule>
    <cfRule type="cellIs" dxfId="190" priority="12" operator="equal">
      <formula>"Error"</formula>
    </cfRule>
  </conditionalFormatting>
  <conditionalFormatting sqref="B150">
    <cfRule type="cellIs" dxfId="189" priority="7" operator="equal">
      <formula>"Commentary Required"</formula>
    </cfRule>
    <cfRule type="cellIs" dxfId="188" priority="8" operator="equal">
      <formula>"OK"</formula>
    </cfRule>
    <cfRule type="cellIs" dxfId="187" priority="9" operator="equal">
      <formula>"Error"</formula>
    </cfRule>
  </conditionalFormatting>
  <conditionalFormatting sqref="B153">
    <cfRule type="cellIs" dxfId="186" priority="4" operator="equal">
      <formula>"Commentary Required"</formula>
    </cfRule>
    <cfRule type="cellIs" dxfId="185" priority="5" operator="equal">
      <formula>"OK"</formula>
    </cfRule>
    <cfRule type="cellIs" dxfId="184" priority="6" operator="equal">
      <formula>"Error"</formula>
    </cfRule>
  </conditionalFormatting>
  <conditionalFormatting sqref="B156">
    <cfRule type="cellIs" dxfId="183" priority="1" operator="equal">
      <formula>"Commentary Required"</formula>
    </cfRule>
    <cfRule type="cellIs" dxfId="182" priority="2" operator="equal">
      <formula>"OK"</formula>
    </cfRule>
    <cfRule type="cellIs" dxfId="181" priority="3" operator="equal">
      <formula>"Error"</formula>
    </cfRule>
  </conditionalFormatting>
  <conditionalFormatting sqref="B142:U142">
    <cfRule type="cellIs" dxfId="180" priority="13" operator="equal">
      <formula>"OK"</formula>
    </cfRule>
  </conditionalFormatting>
  <dataValidations count="1">
    <dataValidation type="decimal" allowBlank="1" showInputMessage="1" showErrorMessage="1" errorTitle="Error" error="Please enter a number of +/- 11 digits" sqref="O22 T139 R139 P139 N139 F139 L138 C134:L136 T134:T136 R134:R136 P134:P136 N134:N136 C130:K132 T129:T132 R129:R132 P129:P132 N129:N132 I127:J129 L127:L132 C117:K120 L118:L120 U117:U120 S117:S120 Q117:Q120 O117:O120 C106:L116 T106:T120 R106:R120 P106:P120 N106:N120 C103:L104 T103:T104 R103:R104 P103:P104 N103:N104 C100:L101 T100:T101 R100:R101 P100:P101 N100:N101 U99 S99 Q99 O99 N89:U98 K97:L98 I95:J98 C89:H98 N85:U87 F85:J87 C85:C87 N82:U83 F82:J83 C82:C83 C62:J75 L74:L75 U73:U75 S73:S75 Q73:Q75 O73:O75 K73:K75 K65:L72 T62:T75 R62:R75 P62:P75 N62:N75 U59:U60 S59:S60 Q59:Q60 O59:O60 C59:J59 C55:L58 U57 S57 Q57 O57 T55:T59 R55:R59 P55:P59 N55:N59 U54 S54 Q54 O54 C52:L53 T52:T53 R52:R53 P52:P53 N52:N53 U51 S51 Q51 O51 C49:L50 T49:T50 R49:R50 P49:P50 N49:N50 U47:U48 S47:S48 Q47:Q48 O47:O48 C45:L47 T45:T47 R45:R47 P45:P47 N45:N47 U43:U44 S43:S44 Q43:Q44 O43:O44 C43:E43 C41:L42 T41:T43 R41:R43 P41:P43 N41:N43 U39:U40 S39:S40 Q39:Q40 O39:O40 C34:L39 T34:T39 R34:R39 P34:P39 N34:N39 U33 S33 Q33 O33 C27:L32 T27:T32 R27:R32 P27:P32 N27:N32 U25:U26 S25:S26 Q25:Q26 O25:O26 C23:L25 T23:T25 R23:R25 P23:P25 N23:N25 U22 S22 Q22" xr:uid="{2DFE0AB7-70F0-4665-BED7-DFD68730245F}">
      <formula1>-99999999999</formula1>
      <formula2>99999999999</formula2>
    </dataValidation>
  </dataValidations>
  <pageMargins left="0.7" right="0.7" top="0.75" bottom="0.75" header="0.3" footer="0.3"/>
  <pageSetup paperSize="8" scale="35" fitToHeight="2" orientation="landscape" r:id="rId1"/>
  <rowBreaks count="1" manualBreakCount="1">
    <brk id="78"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832A465-F619-4D68-93C9-2866F43DA1C1}">
          <x14:formula1>
            <xm:f>DropDownList!$E$4:$G$4</xm:f>
          </x14:formula1>
          <xm:sqref>H8 J8</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452334-24C1-42B4-AFD1-95E7E4AA3D05}">
  <sheetPr codeName="Sheet38">
    <pageSetUpPr fitToPage="1"/>
  </sheetPr>
  <dimension ref="A1:AL43"/>
  <sheetViews>
    <sheetView showGridLines="0" tabSelected="1" zoomScale="80" zoomScaleNormal="80" workbookViewId="0"/>
  </sheetViews>
  <sheetFormatPr defaultColWidth="9.28515625" defaultRowHeight="15"/>
  <cols>
    <col min="1" max="1" width="1.42578125" style="34" customWidth="1"/>
    <col min="2" max="2" width="38.42578125" style="34" bestFit="1" customWidth="1"/>
    <col min="3" max="3" width="12.42578125" style="34" customWidth="1"/>
    <col min="4" max="4" width="22.28515625" style="34" customWidth="1"/>
    <col min="5" max="5" width="16.7109375" style="34" customWidth="1"/>
    <col min="6" max="6" width="15.7109375" style="34" customWidth="1"/>
    <col min="7" max="38" width="12.42578125" style="34" customWidth="1"/>
    <col min="39" max="16384" width="9.28515625" style="34"/>
  </cols>
  <sheetData>
    <row r="1" spans="1:38" ht="13.15" customHeight="1">
      <c r="A1" s="28" t="s">
        <v>1201</v>
      </c>
      <c r="B1" s="28"/>
      <c r="C1" s="225"/>
      <c r="D1" s="28"/>
      <c r="E1" s="28"/>
      <c r="F1" s="28"/>
      <c r="G1" s="28"/>
      <c r="H1" s="28"/>
      <c r="I1" s="28"/>
      <c r="J1" s="28"/>
      <c r="K1" s="28"/>
      <c r="L1" s="28"/>
      <c r="M1" s="28"/>
      <c r="N1" s="225"/>
    </row>
    <row r="2" spans="1:38" s="33" customFormat="1" ht="16.899999999999999" customHeight="1">
      <c r="A2" s="753" t="s">
        <v>108</v>
      </c>
      <c r="B2" s="754"/>
      <c r="C2" s="236" t="str">
        <f>'Cover Page'!F15</f>
        <v>&lt;&lt;Enter by Insurer&gt;&gt;</v>
      </c>
    </row>
    <row r="3" spans="1:38" s="33" customFormat="1" ht="16.899999999999999" customHeight="1">
      <c r="A3" s="753" t="s">
        <v>109</v>
      </c>
      <c r="B3" s="754"/>
      <c r="C3" s="237" t="str">
        <f>TEXT(IF('Cover Page'!P13="","",'Cover Page'!P13), "dd mmm yyyy")</f>
        <v/>
      </c>
    </row>
    <row r="4" spans="1:38" s="33" customFormat="1" ht="16.899999999999999" customHeight="1">
      <c r="A4" s="753" t="s">
        <v>110</v>
      </c>
      <c r="B4" s="754"/>
      <c r="C4" s="238"/>
    </row>
    <row r="5" spans="1:38" ht="22.5" customHeight="1">
      <c r="B5" s="586"/>
      <c r="C5" s="234"/>
      <c r="D5" s="234"/>
      <c r="E5" s="234"/>
      <c r="F5" s="234"/>
      <c r="G5" s="234"/>
      <c r="H5" s="234"/>
      <c r="I5" s="234"/>
      <c r="J5" s="234"/>
      <c r="K5" s="234"/>
      <c r="L5" s="234"/>
      <c r="M5" s="234"/>
      <c r="N5" s="234"/>
    </row>
    <row r="6" spans="1:38">
      <c r="A6" s="587">
        <v>1</v>
      </c>
      <c r="B6" s="588" t="s">
        <v>1202</v>
      </c>
      <c r="C6" s="588"/>
      <c r="D6" s="589"/>
      <c r="E6" s="590"/>
      <c r="F6" s="590"/>
      <c r="G6" s="590"/>
      <c r="H6" s="590"/>
      <c r="J6" s="30"/>
      <c r="K6" s="30"/>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row>
    <row r="7" spans="1:38">
      <c r="A7" s="591"/>
      <c r="B7" s="591"/>
      <c r="C7" s="591"/>
      <c r="D7" s="591"/>
      <c r="E7" s="591"/>
      <c r="F7" s="591"/>
      <c r="G7" s="591"/>
      <c r="H7" s="591"/>
    </row>
    <row r="8" spans="1:38">
      <c r="A8" s="591"/>
      <c r="B8" s="592" t="s">
        <v>1202</v>
      </c>
      <c r="C8" s="593"/>
      <c r="D8" s="593"/>
      <c r="E8" s="593"/>
      <c r="F8" s="593"/>
      <c r="G8" s="591"/>
      <c r="H8" s="591"/>
    </row>
    <row r="9" spans="1:38" ht="22.5">
      <c r="A9" s="591"/>
      <c r="B9" s="594"/>
      <c r="C9" s="595" t="s">
        <v>1203</v>
      </c>
      <c r="D9" s="595" t="s">
        <v>1204</v>
      </c>
      <c r="E9" s="595" t="s">
        <v>31</v>
      </c>
      <c r="F9" s="596" t="s">
        <v>1205</v>
      </c>
      <c r="G9" s="591"/>
      <c r="H9" s="591"/>
    </row>
    <row r="10" spans="1:38">
      <c r="A10" s="591"/>
      <c r="B10" s="594" t="s">
        <v>1203</v>
      </c>
      <c r="C10" s="597">
        <v>1</v>
      </c>
      <c r="D10" s="597">
        <v>0.25</v>
      </c>
      <c r="E10" s="597">
        <v>0.25</v>
      </c>
      <c r="F10" s="597">
        <v>0.25</v>
      </c>
      <c r="G10" s="591"/>
      <c r="H10" s="591"/>
    </row>
    <row r="11" spans="1:38">
      <c r="A11" s="591"/>
      <c r="B11" s="594" t="s">
        <v>1204</v>
      </c>
      <c r="C11" s="597">
        <v>0.25</v>
      </c>
      <c r="D11" s="597">
        <v>1</v>
      </c>
      <c r="E11" s="597">
        <v>0</v>
      </c>
      <c r="F11" s="597">
        <v>0.25</v>
      </c>
      <c r="G11" s="591"/>
      <c r="H11" s="591"/>
    </row>
    <row r="12" spans="1:38">
      <c r="A12" s="591"/>
      <c r="B12" s="594" t="s">
        <v>31</v>
      </c>
      <c r="C12" s="597">
        <v>0.25</v>
      </c>
      <c r="D12" s="597">
        <v>0</v>
      </c>
      <c r="E12" s="597">
        <v>1</v>
      </c>
      <c r="F12" s="597">
        <v>0.25</v>
      </c>
      <c r="G12" s="591"/>
      <c r="H12" s="591"/>
    </row>
    <row r="13" spans="1:38">
      <c r="A13" s="591"/>
      <c r="B13" s="594" t="s">
        <v>1205</v>
      </c>
      <c r="C13" s="597">
        <v>0.25</v>
      </c>
      <c r="D13" s="597">
        <v>0.25</v>
      </c>
      <c r="E13" s="597">
        <v>0.25</v>
      </c>
      <c r="F13" s="597">
        <v>1</v>
      </c>
      <c r="G13" s="591"/>
      <c r="H13" s="591"/>
    </row>
    <row r="14" spans="1:38">
      <c r="A14" s="591"/>
      <c r="B14" s="598"/>
      <c r="C14" s="591"/>
      <c r="D14" s="591"/>
      <c r="E14" s="591"/>
      <c r="F14" s="591"/>
      <c r="G14" s="591"/>
      <c r="H14" s="591"/>
    </row>
    <row r="15" spans="1:38">
      <c r="A15" s="587">
        <v>2</v>
      </c>
      <c r="B15" s="588" t="s">
        <v>1206</v>
      </c>
      <c r="C15" s="588"/>
      <c r="D15" s="589"/>
      <c r="E15" s="590"/>
      <c r="F15" s="590"/>
      <c r="G15" s="590"/>
      <c r="H15" s="590"/>
    </row>
    <row r="16" spans="1:38">
      <c r="A16" s="591"/>
      <c r="B16" s="598"/>
      <c r="C16" s="591"/>
      <c r="D16" s="591"/>
      <c r="E16" s="591"/>
      <c r="F16" s="591"/>
      <c r="G16" s="591"/>
      <c r="H16" s="591"/>
    </row>
    <row r="17" spans="1:8">
      <c r="A17" s="591"/>
      <c r="B17" s="599" t="s">
        <v>1207</v>
      </c>
      <c r="C17" s="593"/>
      <c r="D17" s="593"/>
      <c r="E17" s="593"/>
      <c r="F17" s="593"/>
      <c r="G17" s="593"/>
      <c r="H17" s="591"/>
    </row>
    <row r="18" spans="1:8">
      <c r="A18" s="591"/>
      <c r="B18" s="594"/>
      <c r="C18" s="595" t="s">
        <v>1208</v>
      </c>
      <c r="D18" s="595" t="s">
        <v>1209</v>
      </c>
      <c r="E18" s="595" t="s">
        <v>18</v>
      </c>
      <c r="F18" s="595" t="s">
        <v>17</v>
      </c>
      <c r="G18" s="595" t="s">
        <v>62</v>
      </c>
      <c r="H18" s="591"/>
    </row>
    <row r="19" spans="1:8">
      <c r="A19" s="591"/>
      <c r="B19" s="594" t="s">
        <v>1208</v>
      </c>
      <c r="C19" s="600">
        <v>1</v>
      </c>
      <c r="D19" s="600">
        <v>0</v>
      </c>
      <c r="E19" s="600">
        <v>0</v>
      </c>
      <c r="F19" s="600">
        <v>0</v>
      </c>
      <c r="G19" s="600">
        <v>0.25</v>
      </c>
      <c r="H19" s="591"/>
    </row>
    <row r="20" spans="1:8">
      <c r="A20" s="591"/>
      <c r="B20" s="594" t="s">
        <v>1209</v>
      </c>
      <c r="C20" s="600">
        <v>0</v>
      </c>
      <c r="D20" s="600">
        <v>1</v>
      </c>
      <c r="E20" s="600">
        <v>0.75</v>
      </c>
      <c r="F20" s="600">
        <v>0.5</v>
      </c>
      <c r="G20" s="600">
        <v>0.25</v>
      </c>
      <c r="H20" s="591"/>
    </row>
    <row r="21" spans="1:8">
      <c r="A21" s="591"/>
      <c r="B21" s="594" t="s">
        <v>18</v>
      </c>
      <c r="C21" s="600">
        <v>0</v>
      </c>
      <c r="D21" s="600">
        <v>0.75</v>
      </c>
      <c r="E21" s="600">
        <v>1</v>
      </c>
      <c r="F21" s="600">
        <v>0.5</v>
      </c>
      <c r="G21" s="600">
        <v>0.25</v>
      </c>
      <c r="H21" s="591"/>
    </row>
    <row r="22" spans="1:8">
      <c r="A22" s="591"/>
      <c r="B22" s="594" t="s">
        <v>17</v>
      </c>
      <c r="C22" s="600">
        <v>0</v>
      </c>
      <c r="D22" s="600">
        <v>0.5</v>
      </c>
      <c r="E22" s="600">
        <v>0.5</v>
      </c>
      <c r="F22" s="600">
        <v>1</v>
      </c>
      <c r="G22" s="600">
        <v>0.25</v>
      </c>
      <c r="H22" s="591"/>
    </row>
    <row r="23" spans="1:8">
      <c r="A23" s="591"/>
      <c r="B23" s="594" t="s">
        <v>62</v>
      </c>
      <c r="C23" s="600">
        <v>0.25</v>
      </c>
      <c r="D23" s="600">
        <v>0.25</v>
      </c>
      <c r="E23" s="600">
        <v>0.25</v>
      </c>
      <c r="F23" s="600">
        <v>0.25</v>
      </c>
      <c r="G23" s="600">
        <v>1</v>
      </c>
      <c r="H23" s="591"/>
    </row>
    <row r="24" spans="1:8">
      <c r="A24" s="591"/>
      <c r="B24" s="598"/>
      <c r="C24" s="591"/>
      <c r="D24" s="591"/>
      <c r="E24" s="591"/>
      <c r="F24" s="591"/>
      <c r="G24" s="591"/>
      <c r="H24" s="591"/>
    </row>
    <row r="25" spans="1:8">
      <c r="A25" s="591"/>
      <c r="B25" s="599" t="s">
        <v>1210</v>
      </c>
      <c r="C25" s="593"/>
      <c r="D25" s="593"/>
      <c r="E25" s="593"/>
      <c r="F25" s="593"/>
      <c r="G25" s="593"/>
      <c r="H25" s="591"/>
    </row>
    <row r="26" spans="1:8">
      <c r="A26" s="591"/>
      <c r="B26" s="594"/>
      <c r="C26" s="595" t="s">
        <v>1208</v>
      </c>
      <c r="D26" s="595" t="s">
        <v>1209</v>
      </c>
      <c r="E26" s="595" t="s">
        <v>18</v>
      </c>
      <c r="F26" s="595" t="s">
        <v>17</v>
      </c>
      <c r="G26" s="595" t="s">
        <v>62</v>
      </c>
      <c r="H26" s="591"/>
    </row>
    <row r="27" spans="1:8">
      <c r="A27" s="591"/>
      <c r="B27" s="594" t="s">
        <v>1208</v>
      </c>
      <c r="C27" s="600">
        <v>1</v>
      </c>
      <c r="D27" s="600">
        <v>0.5</v>
      </c>
      <c r="E27" s="600">
        <v>0.5</v>
      </c>
      <c r="F27" s="600">
        <v>0.25</v>
      </c>
      <c r="G27" s="600">
        <v>0.25</v>
      </c>
      <c r="H27" s="591"/>
    </row>
    <row r="28" spans="1:8">
      <c r="A28" s="591"/>
      <c r="B28" s="594" t="s">
        <v>1209</v>
      </c>
      <c r="C28" s="600">
        <v>0.5</v>
      </c>
      <c r="D28" s="600">
        <v>1</v>
      </c>
      <c r="E28" s="600">
        <v>0.75</v>
      </c>
      <c r="F28" s="600">
        <v>0.5</v>
      </c>
      <c r="G28" s="600">
        <v>0.25</v>
      </c>
      <c r="H28" s="591"/>
    </row>
    <row r="29" spans="1:8">
      <c r="A29" s="591"/>
      <c r="B29" s="594" t="s">
        <v>18</v>
      </c>
      <c r="C29" s="600">
        <v>0.5</v>
      </c>
      <c r="D29" s="600">
        <v>0.75</v>
      </c>
      <c r="E29" s="600">
        <v>1</v>
      </c>
      <c r="F29" s="600">
        <v>0.5</v>
      </c>
      <c r="G29" s="600">
        <v>0.25</v>
      </c>
      <c r="H29" s="591"/>
    </row>
    <row r="30" spans="1:8">
      <c r="A30" s="591"/>
      <c r="B30" s="594" t="s">
        <v>17</v>
      </c>
      <c r="C30" s="600">
        <v>0.25</v>
      </c>
      <c r="D30" s="600">
        <v>0.5</v>
      </c>
      <c r="E30" s="600">
        <v>0.5</v>
      </c>
      <c r="F30" s="600">
        <v>1</v>
      </c>
      <c r="G30" s="600">
        <v>0.25</v>
      </c>
      <c r="H30" s="591"/>
    </row>
    <row r="31" spans="1:8">
      <c r="A31" s="591"/>
      <c r="B31" s="594" t="s">
        <v>62</v>
      </c>
      <c r="C31" s="600">
        <v>0.25</v>
      </c>
      <c r="D31" s="600">
        <v>0.25</v>
      </c>
      <c r="E31" s="600">
        <v>0.25</v>
      </c>
      <c r="F31" s="600">
        <v>0.25</v>
      </c>
      <c r="G31" s="600">
        <v>1</v>
      </c>
      <c r="H31" s="591"/>
    </row>
    <row r="32" spans="1:8">
      <c r="A32" s="591"/>
      <c r="B32" s="598"/>
      <c r="C32" s="591"/>
      <c r="D32" s="591"/>
      <c r="E32" s="591"/>
      <c r="F32" s="591"/>
      <c r="G32" s="591"/>
      <c r="H32" s="591"/>
    </row>
    <row r="33" spans="1:8">
      <c r="A33" s="587">
        <v>3</v>
      </c>
      <c r="B33" s="588" t="s">
        <v>1211</v>
      </c>
      <c r="C33" s="588"/>
      <c r="D33" s="589"/>
      <c r="E33" s="590"/>
      <c r="F33" s="590"/>
      <c r="G33" s="590"/>
      <c r="H33" s="590"/>
    </row>
    <row r="34" spans="1:8">
      <c r="A34" s="591"/>
      <c r="B34" s="598"/>
      <c r="C34" s="591"/>
      <c r="D34" s="591"/>
      <c r="E34" s="591"/>
      <c r="F34" s="591"/>
      <c r="G34" s="591"/>
      <c r="H34" s="591"/>
    </row>
    <row r="35" spans="1:8">
      <c r="A35" s="591"/>
      <c r="B35" s="599" t="s">
        <v>1211</v>
      </c>
      <c r="C35" s="601"/>
      <c r="D35" s="601"/>
      <c r="E35" s="601"/>
      <c r="F35" s="593"/>
      <c r="G35" s="593"/>
      <c r="H35" s="593"/>
    </row>
    <row r="36" spans="1:8">
      <c r="A36" s="591"/>
      <c r="B36" s="594"/>
      <c r="C36" s="596" t="s">
        <v>1212</v>
      </c>
      <c r="D36" s="596" t="s">
        <v>1213</v>
      </c>
      <c r="E36" s="596" t="s">
        <v>1214</v>
      </c>
      <c r="F36" s="595" t="s">
        <v>1215</v>
      </c>
      <c r="G36" s="595" t="s">
        <v>1216</v>
      </c>
      <c r="H36" s="595" t="s">
        <v>1217</v>
      </c>
    </row>
    <row r="37" spans="1:8">
      <c r="A37" s="591"/>
      <c r="B37" s="594" t="s">
        <v>1212</v>
      </c>
      <c r="C37" s="602">
        <v>1</v>
      </c>
      <c r="D37" s="602">
        <v>-0.25</v>
      </c>
      <c r="E37" s="602">
        <v>0.25</v>
      </c>
      <c r="F37" s="602">
        <v>0.25</v>
      </c>
      <c r="G37" s="602">
        <v>0.25</v>
      </c>
      <c r="H37" s="602">
        <v>0</v>
      </c>
    </row>
    <row r="38" spans="1:8">
      <c r="A38" s="591"/>
      <c r="B38" s="594" t="s">
        <v>1213</v>
      </c>
      <c r="C38" s="602">
        <v>-0.25</v>
      </c>
      <c r="D38" s="602">
        <v>1</v>
      </c>
      <c r="E38" s="602">
        <v>0</v>
      </c>
      <c r="F38" s="602">
        <v>0</v>
      </c>
      <c r="G38" s="602">
        <v>0.25</v>
      </c>
      <c r="H38" s="602">
        <v>0.25</v>
      </c>
    </row>
    <row r="39" spans="1:8">
      <c r="A39" s="591"/>
      <c r="B39" s="594" t="s">
        <v>1214</v>
      </c>
      <c r="C39" s="602">
        <v>0.25</v>
      </c>
      <c r="D39" s="602">
        <v>0</v>
      </c>
      <c r="E39" s="602">
        <v>1</v>
      </c>
      <c r="F39" s="602">
        <v>0.25</v>
      </c>
      <c r="G39" s="602">
        <v>0.25</v>
      </c>
      <c r="H39" s="602">
        <v>0.25</v>
      </c>
    </row>
    <row r="40" spans="1:8">
      <c r="A40" s="591"/>
      <c r="B40" s="594" t="s">
        <v>1215</v>
      </c>
      <c r="C40" s="602">
        <v>0.25</v>
      </c>
      <c r="D40" s="602">
        <v>0</v>
      </c>
      <c r="E40" s="602">
        <v>0.25</v>
      </c>
      <c r="F40" s="602">
        <v>1</v>
      </c>
      <c r="G40" s="602">
        <v>0.5</v>
      </c>
      <c r="H40" s="602">
        <v>0</v>
      </c>
    </row>
    <row r="41" spans="1:8">
      <c r="A41" s="591"/>
      <c r="B41" s="594" t="s">
        <v>1216</v>
      </c>
      <c r="C41" s="602">
        <v>0.25</v>
      </c>
      <c r="D41" s="602">
        <v>0.25</v>
      </c>
      <c r="E41" s="602">
        <v>0.25</v>
      </c>
      <c r="F41" s="602">
        <v>0.5</v>
      </c>
      <c r="G41" s="602">
        <v>1</v>
      </c>
      <c r="H41" s="602">
        <v>0.5</v>
      </c>
    </row>
    <row r="42" spans="1:8">
      <c r="A42" s="591"/>
      <c r="B42" s="594" t="s">
        <v>1217</v>
      </c>
      <c r="C42" s="602">
        <v>0</v>
      </c>
      <c r="D42" s="602">
        <v>0.25</v>
      </c>
      <c r="E42" s="602">
        <v>0.25</v>
      </c>
      <c r="F42" s="602">
        <v>0</v>
      </c>
      <c r="G42" s="602">
        <v>0.5</v>
      </c>
      <c r="H42" s="602">
        <v>1</v>
      </c>
    </row>
    <row r="43" spans="1:8">
      <c r="A43" s="591"/>
      <c r="B43" s="598"/>
      <c r="C43" s="591"/>
      <c r="D43" s="591"/>
      <c r="E43" s="591"/>
      <c r="F43" s="591"/>
      <c r="G43" s="591"/>
      <c r="H43" s="591"/>
    </row>
  </sheetData>
  <sheetProtection insertHyperlinks="0"/>
  <mergeCells count="3">
    <mergeCell ref="A2:B2"/>
    <mergeCell ref="A3:B3"/>
    <mergeCell ref="A4:B4"/>
  </mergeCells>
  <pageMargins left="0.7" right="0.7" top="0.75" bottom="0.75" header="0.3" footer="0.3"/>
  <pageSetup paperSize="9" scale="63"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9BFEE9-4EF5-4552-B503-49CB43D5B075}">
  <sheetPr codeName="Sheet40"/>
  <dimension ref="A1:FG40"/>
  <sheetViews>
    <sheetView zoomScaleNormal="100" workbookViewId="0"/>
  </sheetViews>
  <sheetFormatPr defaultColWidth="9.28515625" defaultRowHeight="15"/>
  <cols>
    <col min="1" max="16384" width="9.28515625" style="26"/>
  </cols>
  <sheetData>
    <row r="1" spans="1:163">
      <c r="A1" s="26" t="s">
        <v>1218</v>
      </c>
      <c r="B1" s="26" t="s">
        <v>1219</v>
      </c>
      <c r="C1" s="26" t="s">
        <v>1220</v>
      </c>
      <c r="D1" s="26" t="s">
        <v>1221</v>
      </c>
      <c r="E1" s="26" t="s">
        <v>1222</v>
      </c>
    </row>
    <row r="2" spans="1:163">
      <c r="A2" s="26" t="s">
        <v>12</v>
      </c>
      <c r="B2" s="26" t="s">
        <v>1223</v>
      </c>
      <c r="C2" s="26" t="s">
        <v>1224</v>
      </c>
      <c r="D2" s="26" t="s">
        <v>1225</v>
      </c>
      <c r="E2" s="26" t="s">
        <v>37</v>
      </c>
      <c r="F2" s="26" t="s">
        <v>38</v>
      </c>
      <c r="G2" s="26" t="s">
        <v>39</v>
      </c>
      <c r="H2" s="26" t="s">
        <v>36</v>
      </c>
    </row>
    <row r="3" spans="1:163">
      <c r="A3" s="26" t="s">
        <v>12</v>
      </c>
      <c r="B3" s="26" t="s">
        <v>1226</v>
      </c>
      <c r="C3" s="26" t="s">
        <v>1227</v>
      </c>
      <c r="D3" s="26" t="s">
        <v>1228</v>
      </c>
      <c r="E3" s="26">
        <v>2024</v>
      </c>
      <c r="F3" s="26">
        <v>2025</v>
      </c>
      <c r="G3" s="26">
        <v>2026</v>
      </c>
      <c r="H3" s="26">
        <v>2027</v>
      </c>
      <c r="I3" s="26">
        <v>2028</v>
      </c>
      <c r="J3" s="26">
        <v>2029</v>
      </c>
      <c r="K3" s="26">
        <v>2030</v>
      </c>
      <c r="L3" s="26">
        <v>2031</v>
      </c>
      <c r="M3" s="26">
        <v>2032</v>
      </c>
      <c r="N3" s="26">
        <v>2033</v>
      </c>
      <c r="O3" s="26">
        <v>2034</v>
      </c>
      <c r="P3" s="26">
        <v>2035</v>
      </c>
      <c r="Q3" s="26">
        <v>2036</v>
      </c>
      <c r="R3" s="26">
        <v>2037</v>
      </c>
      <c r="S3" s="26">
        <v>2038</v>
      </c>
      <c r="T3" s="26">
        <v>2039</v>
      </c>
      <c r="U3" s="26">
        <v>2040</v>
      </c>
      <c r="V3" s="26">
        <v>2041</v>
      </c>
      <c r="W3" s="26">
        <v>2042</v>
      </c>
      <c r="X3" s="26">
        <v>2043</v>
      </c>
      <c r="Y3" s="26">
        <v>2044</v>
      </c>
      <c r="Z3" s="26">
        <v>2045</v>
      </c>
      <c r="AA3" s="26">
        <v>2046</v>
      </c>
      <c r="AB3" s="26">
        <v>2047</v>
      </c>
      <c r="AC3" s="26">
        <v>2048</v>
      </c>
      <c r="AD3" s="26">
        <v>2049</v>
      </c>
      <c r="AE3" s="26">
        <v>2050</v>
      </c>
    </row>
    <row r="4" spans="1:163">
      <c r="A4" s="26" t="s">
        <v>14</v>
      </c>
      <c r="B4" s="26" t="s">
        <v>1229</v>
      </c>
      <c r="C4" s="26" t="s">
        <v>1230</v>
      </c>
      <c r="D4" s="26" t="s">
        <v>1231</v>
      </c>
      <c r="E4" s="26" t="s">
        <v>28</v>
      </c>
      <c r="F4" s="26" t="s">
        <v>1232</v>
      </c>
      <c r="G4" s="26" t="s">
        <v>1233</v>
      </c>
    </row>
    <row r="5" spans="1:163">
      <c r="A5" s="26" t="s">
        <v>16</v>
      </c>
      <c r="B5" s="26" t="s">
        <v>1234</v>
      </c>
      <c r="C5" s="26" t="s">
        <v>1235</v>
      </c>
      <c r="D5" s="26" t="s">
        <v>1236</v>
      </c>
      <c r="E5" s="26" t="s">
        <v>1237</v>
      </c>
      <c r="F5" s="26" t="s">
        <v>1238</v>
      </c>
      <c r="G5" s="26" t="s">
        <v>1239</v>
      </c>
      <c r="H5" s="26" t="s">
        <v>1240</v>
      </c>
      <c r="I5" s="26" t="s">
        <v>1241</v>
      </c>
    </row>
    <row r="6" spans="1:163">
      <c r="A6" s="26" t="s">
        <v>16</v>
      </c>
      <c r="B6" s="26" t="s">
        <v>1242</v>
      </c>
      <c r="C6" s="26" t="s">
        <v>1243</v>
      </c>
      <c r="D6" s="26" t="s">
        <v>1244</v>
      </c>
      <c r="E6" s="26" t="s">
        <v>1240</v>
      </c>
      <c r="F6" s="26" t="s">
        <v>1241</v>
      </c>
    </row>
    <row r="7" spans="1:163">
      <c r="A7" s="26" t="s">
        <v>16</v>
      </c>
      <c r="B7" s="26" t="s">
        <v>1245</v>
      </c>
      <c r="C7" s="26" t="s">
        <v>1246</v>
      </c>
      <c r="D7" s="26" t="s">
        <v>1247</v>
      </c>
      <c r="E7" s="26" t="s">
        <v>1248</v>
      </c>
      <c r="F7" s="26" t="s">
        <v>1249</v>
      </c>
      <c r="G7" s="26" t="s">
        <v>1241</v>
      </c>
    </row>
    <row r="8" spans="1:163">
      <c r="A8" s="26" t="s">
        <v>16</v>
      </c>
      <c r="B8" s="26" t="s">
        <v>1250</v>
      </c>
      <c r="C8" s="26" t="s">
        <v>1251</v>
      </c>
      <c r="D8" s="26" t="s">
        <v>1252</v>
      </c>
      <c r="E8" s="26" t="s">
        <v>1253</v>
      </c>
      <c r="F8" s="26" t="s">
        <v>1254</v>
      </c>
      <c r="G8" s="26" t="s">
        <v>1241</v>
      </c>
    </row>
    <row r="9" spans="1:163">
      <c r="A9" s="26" t="s">
        <v>19</v>
      </c>
      <c r="B9" s="26" t="s">
        <v>1255</v>
      </c>
      <c r="C9" s="26" t="s">
        <v>1256</v>
      </c>
      <c r="D9" s="26" t="s">
        <v>1257</v>
      </c>
      <c r="E9" s="26" t="s">
        <v>1258</v>
      </c>
      <c r="F9" s="26" t="s">
        <v>1259</v>
      </c>
      <c r="G9" s="26" t="s">
        <v>1260</v>
      </c>
      <c r="H9" s="26" t="s">
        <v>1261</v>
      </c>
      <c r="I9" s="26" t="s">
        <v>1262</v>
      </c>
      <c r="J9" s="26" t="s">
        <v>1263</v>
      </c>
      <c r="K9" s="26" t="s">
        <v>1264</v>
      </c>
      <c r="L9" s="26" t="s">
        <v>1265</v>
      </c>
      <c r="M9" s="26" t="s">
        <v>1266</v>
      </c>
      <c r="N9" s="26" t="s">
        <v>1267</v>
      </c>
      <c r="O9" s="26" t="s">
        <v>1268</v>
      </c>
      <c r="P9" s="26" t="s">
        <v>1269</v>
      </c>
      <c r="Q9" s="26" t="s">
        <v>1270</v>
      </c>
      <c r="R9" s="26" t="s">
        <v>1271</v>
      </c>
      <c r="S9" s="26" t="s">
        <v>1272</v>
      </c>
      <c r="T9" s="26" t="s">
        <v>1273</v>
      </c>
      <c r="U9" s="26" t="s">
        <v>1274</v>
      </c>
      <c r="V9" s="26" t="s">
        <v>1275</v>
      </c>
      <c r="W9" s="26" t="s">
        <v>1276</v>
      </c>
      <c r="X9" s="26" t="s">
        <v>1277</v>
      </c>
      <c r="Y9" s="26" t="s">
        <v>1278</v>
      </c>
      <c r="Z9" s="26" t="s">
        <v>1279</v>
      </c>
      <c r="AA9" s="26" t="s">
        <v>1280</v>
      </c>
      <c r="AB9" s="26" t="s">
        <v>1281</v>
      </c>
      <c r="AC9" s="26" t="s">
        <v>1282</v>
      </c>
      <c r="AD9" s="26" t="s">
        <v>1283</v>
      </c>
      <c r="AE9" s="26" t="s">
        <v>1284</v>
      </c>
      <c r="AF9" s="26" t="s">
        <v>1285</v>
      </c>
      <c r="AG9" s="26" t="s">
        <v>1286</v>
      </c>
      <c r="AH9" s="26" t="s">
        <v>1287</v>
      </c>
      <c r="AI9" s="26" t="s">
        <v>1288</v>
      </c>
      <c r="AJ9" s="26" t="s">
        <v>1289</v>
      </c>
      <c r="AK9" s="26" t="s">
        <v>1290</v>
      </c>
      <c r="AL9" s="26" t="s">
        <v>1291</v>
      </c>
      <c r="AM9" s="26" t="s">
        <v>1292</v>
      </c>
      <c r="AN9" s="26" t="s">
        <v>1293</v>
      </c>
      <c r="AO9" s="26" t="s">
        <v>1294</v>
      </c>
      <c r="AP9" s="26" t="s">
        <v>1295</v>
      </c>
      <c r="AQ9" s="26" t="s">
        <v>1296</v>
      </c>
      <c r="AR9" s="26" t="s">
        <v>1297</v>
      </c>
      <c r="AS9" s="26" t="s">
        <v>1298</v>
      </c>
      <c r="AT9" s="26" t="s">
        <v>1299</v>
      </c>
      <c r="AU9" s="26" t="s">
        <v>1300</v>
      </c>
      <c r="AV9" s="26" t="s">
        <v>1301</v>
      </c>
      <c r="AW9" s="26" t="s">
        <v>1302</v>
      </c>
      <c r="AX9" s="26" t="s">
        <v>1303</v>
      </c>
      <c r="AY9" s="26" t="s">
        <v>1304</v>
      </c>
      <c r="AZ9" s="26" t="s">
        <v>1305</v>
      </c>
      <c r="BA9" s="26" t="s">
        <v>1306</v>
      </c>
      <c r="BB9" s="26" t="s">
        <v>1307</v>
      </c>
      <c r="BC9" s="26" t="s">
        <v>1308</v>
      </c>
      <c r="BD9" s="26" t="s">
        <v>1309</v>
      </c>
      <c r="BE9" s="26" t="s">
        <v>1310</v>
      </c>
      <c r="BF9" s="26" t="s">
        <v>1311</v>
      </c>
      <c r="BG9" s="26" t="s">
        <v>1312</v>
      </c>
      <c r="BH9" s="26" t="s">
        <v>1313</v>
      </c>
      <c r="BI9" s="26" t="s">
        <v>1314</v>
      </c>
      <c r="BJ9" s="26" t="s">
        <v>1315</v>
      </c>
      <c r="BK9" s="26" t="s">
        <v>1316</v>
      </c>
      <c r="BL9" s="26" t="s">
        <v>1317</v>
      </c>
      <c r="BM9" s="26" t="s">
        <v>1318</v>
      </c>
      <c r="BN9" s="26" t="s">
        <v>1319</v>
      </c>
      <c r="BO9" s="26" t="s">
        <v>1320</v>
      </c>
      <c r="BP9" s="26" t="s">
        <v>1321</v>
      </c>
      <c r="BQ9" s="26" t="s">
        <v>1322</v>
      </c>
      <c r="BR9" s="26" t="s">
        <v>1323</v>
      </c>
      <c r="BS9" s="26" t="s">
        <v>1324</v>
      </c>
      <c r="BT9" s="26" t="s">
        <v>1325</v>
      </c>
      <c r="BU9" s="26" t="s">
        <v>1326</v>
      </c>
      <c r="BV9" s="26" t="s">
        <v>1327</v>
      </c>
      <c r="BW9" s="26" t="s">
        <v>1328</v>
      </c>
      <c r="BX9" s="26" t="s">
        <v>1329</v>
      </c>
      <c r="BY9" s="26" t="s">
        <v>1330</v>
      </c>
      <c r="BZ9" s="26" t="s">
        <v>1331</v>
      </c>
      <c r="CA9" s="26" t="s">
        <v>1332</v>
      </c>
      <c r="CB9" s="26" t="s">
        <v>1333</v>
      </c>
      <c r="CC9" s="26" t="s">
        <v>1334</v>
      </c>
      <c r="CD9" s="26" t="s">
        <v>1335</v>
      </c>
      <c r="CE9" s="26" t="s">
        <v>1336</v>
      </c>
      <c r="CF9" s="26" t="s">
        <v>1337</v>
      </c>
      <c r="CG9" s="26" t="s">
        <v>1338</v>
      </c>
      <c r="CH9" s="26" t="s">
        <v>1339</v>
      </c>
      <c r="CI9" s="26" t="s">
        <v>1340</v>
      </c>
      <c r="CJ9" s="26" t="s">
        <v>1341</v>
      </c>
      <c r="CK9" s="26" t="s">
        <v>1342</v>
      </c>
      <c r="CL9" s="26" t="s">
        <v>1343</v>
      </c>
      <c r="CM9" s="26" t="s">
        <v>1344</v>
      </c>
      <c r="CN9" s="26" t="s">
        <v>1345</v>
      </c>
      <c r="CO9" s="26" t="s">
        <v>1346</v>
      </c>
      <c r="CP9" s="26" t="s">
        <v>1347</v>
      </c>
      <c r="CQ9" s="26" t="s">
        <v>1348</v>
      </c>
      <c r="CR9" s="26" t="s">
        <v>1349</v>
      </c>
      <c r="CS9" s="26" t="s">
        <v>1350</v>
      </c>
      <c r="CT9" s="26" t="s">
        <v>1351</v>
      </c>
      <c r="CU9" s="26" t="s">
        <v>1352</v>
      </c>
      <c r="CV9" s="26" t="s">
        <v>1353</v>
      </c>
      <c r="CW9" s="26" t="s">
        <v>1354</v>
      </c>
      <c r="CX9" s="26" t="s">
        <v>1355</v>
      </c>
      <c r="CY9" s="26" t="s">
        <v>1356</v>
      </c>
      <c r="CZ9" s="26" t="s">
        <v>1357</v>
      </c>
      <c r="DA9" s="26" t="s">
        <v>1358</v>
      </c>
      <c r="DB9" s="26" t="s">
        <v>1359</v>
      </c>
      <c r="DC9" s="26" t="s">
        <v>1360</v>
      </c>
      <c r="DD9" s="26" t="s">
        <v>1361</v>
      </c>
      <c r="DE9" s="26" t="s">
        <v>1362</v>
      </c>
      <c r="DF9" s="26" t="s">
        <v>1363</v>
      </c>
      <c r="DG9" s="26" t="s">
        <v>1364</v>
      </c>
      <c r="DH9" s="26" t="s">
        <v>1365</v>
      </c>
      <c r="DI9" s="26" t="s">
        <v>1366</v>
      </c>
      <c r="DJ9" s="26" t="s">
        <v>1367</v>
      </c>
      <c r="DK9" s="26" t="s">
        <v>1368</v>
      </c>
      <c r="DL9" s="26" t="s">
        <v>1369</v>
      </c>
      <c r="DM9" s="26" t="s">
        <v>1370</v>
      </c>
      <c r="DN9" s="26" t="s">
        <v>1371</v>
      </c>
      <c r="DO9" s="26" t="s">
        <v>1372</v>
      </c>
      <c r="DP9" s="26" t="s">
        <v>1373</v>
      </c>
      <c r="DQ9" s="26" t="s">
        <v>1374</v>
      </c>
      <c r="DR9" s="26" t="s">
        <v>1375</v>
      </c>
      <c r="DS9" s="26" t="s">
        <v>1376</v>
      </c>
      <c r="DT9" s="26" t="s">
        <v>1377</v>
      </c>
      <c r="DU9" s="26" t="s">
        <v>1378</v>
      </c>
      <c r="DV9" s="26" t="s">
        <v>1379</v>
      </c>
      <c r="DW9" s="26" t="s">
        <v>1380</v>
      </c>
      <c r="DX9" s="26" t="s">
        <v>1381</v>
      </c>
      <c r="DY9" s="26" t="s">
        <v>1382</v>
      </c>
      <c r="DZ9" s="26" t="s">
        <v>1383</v>
      </c>
      <c r="EA9" s="26" t="s">
        <v>1384</v>
      </c>
      <c r="EB9" s="26" t="s">
        <v>1385</v>
      </c>
      <c r="EC9" s="26" t="s">
        <v>1386</v>
      </c>
      <c r="ED9" s="26" t="s">
        <v>1387</v>
      </c>
      <c r="EE9" s="26" t="s">
        <v>1388</v>
      </c>
      <c r="EF9" s="26" t="s">
        <v>1389</v>
      </c>
      <c r="EG9" s="26" t="s">
        <v>1390</v>
      </c>
      <c r="EH9" s="26" t="s">
        <v>1391</v>
      </c>
      <c r="EI9" s="26" t="s">
        <v>1392</v>
      </c>
      <c r="EJ9" s="26" t="s">
        <v>1393</v>
      </c>
      <c r="EK9" s="26" t="s">
        <v>1394</v>
      </c>
      <c r="EL9" s="26" t="s">
        <v>1395</v>
      </c>
      <c r="EM9" s="26" t="s">
        <v>1396</v>
      </c>
      <c r="EN9" s="26" t="s">
        <v>1397</v>
      </c>
      <c r="EO9" s="26" t="s">
        <v>1398</v>
      </c>
      <c r="EP9" s="26" t="s">
        <v>1399</v>
      </c>
      <c r="EQ9" s="26" t="s">
        <v>1400</v>
      </c>
      <c r="ER9" s="26" t="s">
        <v>1401</v>
      </c>
      <c r="ES9" s="26" t="s">
        <v>1402</v>
      </c>
      <c r="ET9" s="26" t="s">
        <v>1403</v>
      </c>
      <c r="EU9" s="26" t="s">
        <v>1404</v>
      </c>
      <c r="EV9" s="26" t="s">
        <v>1405</v>
      </c>
      <c r="EW9" s="26" t="s">
        <v>1406</v>
      </c>
      <c r="EX9" s="26" t="s">
        <v>1407</v>
      </c>
      <c r="EY9" s="26" t="s">
        <v>1408</v>
      </c>
      <c r="EZ9" s="26" t="s">
        <v>1409</v>
      </c>
      <c r="FA9" s="26" t="s">
        <v>1410</v>
      </c>
      <c r="FB9" s="26" t="s">
        <v>1411</v>
      </c>
      <c r="FC9" s="26" t="s">
        <v>54</v>
      </c>
      <c r="FD9" s="26" t="s">
        <v>55</v>
      </c>
      <c r="FE9" s="26" t="s">
        <v>56</v>
      </c>
      <c r="FF9" s="26" t="s">
        <v>57</v>
      </c>
      <c r="FG9" s="26" t="s">
        <v>58</v>
      </c>
    </row>
    <row r="10" spans="1:163">
      <c r="A10" s="26" t="s">
        <v>20</v>
      </c>
      <c r="B10" s="26" t="s">
        <v>1412</v>
      </c>
      <c r="C10" s="26" t="s">
        <v>1413</v>
      </c>
      <c r="D10" s="26" t="s">
        <v>1414</v>
      </c>
      <c r="E10" s="26" t="s">
        <v>961</v>
      </c>
      <c r="F10" s="26" t="s">
        <v>59</v>
      </c>
    </row>
    <row r="11" spans="1:163">
      <c r="A11" s="26" t="s">
        <v>20</v>
      </c>
      <c r="B11" s="26" t="s">
        <v>1415</v>
      </c>
      <c r="C11" s="26" t="s">
        <v>1416</v>
      </c>
      <c r="D11" s="26" t="s">
        <v>1417</v>
      </c>
      <c r="E11" s="26" t="s">
        <v>1418</v>
      </c>
      <c r="F11" s="26" t="s">
        <v>163</v>
      </c>
      <c r="G11" s="26" t="s">
        <v>164</v>
      </c>
      <c r="H11" s="26" t="s">
        <v>165</v>
      </c>
      <c r="I11" s="26" t="s">
        <v>1419</v>
      </c>
      <c r="J11" s="26" t="s">
        <v>31</v>
      </c>
      <c r="K11" s="26" t="s">
        <v>1420</v>
      </c>
      <c r="L11" s="26" t="s">
        <v>1421</v>
      </c>
    </row>
    <row r="12" spans="1:163">
      <c r="A12" s="26" t="s">
        <v>20</v>
      </c>
      <c r="B12" s="26" t="s">
        <v>1422</v>
      </c>
      <c r="C12" s="26" t="s">
        <v>1423</v>
      </c>
      <c r="D12" s="26" t="s">
        <v>1424</v>
      </c>
      <c r="E12" s="26" t="s">
        <v>1425</v>
      </c>
      <c r="F12" s="26" t="s">
        <v>1426</v>
      </c>
    </row>
    <row r="13" spans="1:163">
      <c r="A13" s="26" t="s">
        <v>20</v>
      </c>
      <c r="B13" s="26" t="s">
        <v>1427</v>
      </c>
      <c r="C13" s="26" t="s">
        <v>1428</v>
      </c>
      <c r="D13" s="26" t="s">
        <v>1429</v>
      </c>
      <c r="E13" s="26" t="s">
        <v>1430</v>
      </c>
      <c r="F13" s="26" t="s">
        <v>1431</v>
      </c>
      <c r="G13" s="26" t="s">
        <v>1432</v>
      </c>
      <c r="H13" s="26" t="s">
        <v>1433</v>
      </c>
      <c r="I13" s="26" t="s">
        <v>1434</v>
      </c>
      <c r="J13" s="26" t="s">
        <v>1435</v>
      </c>
    </row>
    <row r="14" spans="1:163">
      <c r="A14" s="26" t="s">
        <v>20</v>
      </c>
      <c r="B14" s="26" t="s">
        <v>1436</v>
      </c>
      <c r="C14" s="26" t="s">
        <v>1437</v>
      </c>
      <c r="D14" s="26" t="s">
        <v>1438</v>
      </c>
      <c r="E14" s="26" t="s">
        <v>1439</v>
      </c>
      <c r="F14" s="26" t="s">
        <v>1440</v>
      </c>
      <c r="G14" s="26" t="s">
        <v>1441</v>
      </c>
      <c r="H14" s="26" t="s">
        <v>1442</v>
      </c>
      <c r="I14" s="26" t="s">
        <v>365</v>
      </c>
    </row>
    <row r="15" spans="1:163">
      <c r="A15" s="26" t="s">
        <v>20</v>
      </c>
      <c r="B15" s="26" t="s">
        <v>1443</v>
      </c>
      <c r="C15" s="26" t="s">
        <v>1444</v>
      </c>
      <c r="D15" s="26" t="s">
        <v>1445</v>
      </c>
      <c r="E15" s="26" t="s">
        <v>1446</v>
      </c>
      <c r="F15" s="26" t="s">
        <v>1447</v>
      </c>
    </row>
    <row r="16" spans="1:163">
      <c r="A16" s="26" t="s">
        <v>20</v>
      </c>
      <c r="B16" s="26" t="s">
        <v>1448</v>
      </c>
      <c r="C16" s="26" t="s">
        <v>1230</v>
      </c>
      <c r="D16" s="26" t="s">
        <v>1449</v>
      </c>
      <c r="E16" s="26" t="s">
        <v>28</v>
      </c>
      <c r="F16" s="26" t="s">
        <v>1232</v>
      </c>
      <c r="G16" s="26" t="s">
        <v>1233</v>
      </c>
    </row>
    <row r="17" spans="1:19">
      <c r="A17" s="26" t="s">
        <v>22</v>
      </c>
      <c r="B17" s="26" t="s">
        <v>1450</v>
      </c>
      <c r="C17" s="26" t="s">
        <v>1451</v>
      </c>
      <c r="D17" s="26" t="s">
        <v>1452</v>
      </c>
      <c r="E17" s="26" t="s">
        <v>28</v>
      </c>
      <c r="F17" s="26" t="s">
        <v>1232</v>
      </c>
    </row>
    <row r="18" spans="1:19">
      <c r="A18" s="26" t="s">
        <v>22</v>
      </c>
      <c r="B18" s="26" t="s">
        <v>1453</v>
      </c>
      <c r="C18" s="26" t="s">
        <v>1454</v>
      </c>
      <c r="D18" s="26" t="s">
        <v>1455</v>
      </c>
      <c r="E18" s="26" t="s">
        <v>573</v>
      </c>
      <c r="F18" s="26" t="s">
        <v>574</v>
      </c>
      <c r="G18" s="26" t="s">
        <v>575</v>
      </c>
      <c r="H18" s="26" t="s">
        <v>576</v>
      </c>
      <c r="I18" s="26" t="s">
        <v>577</v>
      </c>
      <c r="J18" s="26" t="s">
        <v>578</v>
      </c>
      <c r="K18" s="26" t="s">
        <v>579</v>
      </c>
      <c r="L18" s="26" t="s">
        <v>580</v>
      </c>
      <c r="M18" s="26" t="s">
        <v>581</v>
      </c>
      <c r="N18" s="26" t="s">
        <v>582</v>
      </c>
      <c r="O18" s="26" t="s">
        <v>583</v>
      </c>
      <c r="P18" s="26" t="s">
        <v>584</v>
      </c>
      <c r="Q18" s="26" t="s">
        <v>585</v>
      </c>
      <c r="R18" s="26" t="s">
        <v>588</v>
      </c>
      <c r="S18" s="26" t="s">
        <v>601</v>
      </c>
    </row>
    <row r="19" spans="1:19">
      <c r="A19" s="26" t="s">
        <v>24</v>
      </c>
      <c r="B19" s="26" t="s">
        <v>1456</v>
      </c>
      <c r="C19" s="26" t="s">
        <v>1454</v>
      </c>
      <c r="D19" s="26" t="s">
        <v>1457</v>
      </c>
      <c r="E19" s="26" t="s">
        <v>573</v>
      </c>
      <c r="F19" s="26" t="s">
        <v>574</v>
      </c>
      <c r="G19" s="26" t="s">
        <v>575</v>
      </c>
      <c r="H19" s="26" t="s">
        <v>576</v>
      </c>
      <c r="I19" s="26" t="s">
        <v>577</v>
      </c>
      <c r="J19" s="26" t="s">
        <v>578</v>
      </c>
      <c r="K19" s="26" t="s">
        <v>579</v>
      </c>
      <c r="L19" s="26" t="s">
        <v>580</v>
      </c>
      <c r="M19" s="26" t="s">
        <v>581</v>
      </c>
      <c r="N19" s="26" t="s">
        <v>582</v>
      </c>
      <c r="O19" s="26" t="s">
        <v>583</v>
      </c>
      <c r="P19" s="26" t="s">
        <v>584</v>
      </c>
      <c r="Q19" s="26" t="s">
        <v>585</v>
      </c>
      <c r="R19" s="26" t="s">
        <v>588</v>
      </c>
      <c r="S19" s="26" t="s">
        <v>601</v>
      </c>
    </row>
    <row r="20" spans="1:19">
      <c r="A20" s="26" t="s">
        <v>25</v>
      </c>
      <c r="B20" s="26" t="s">
        <v>1458</v>
      </c>
      <c r="C20" s="26" t="s">
        <v>1459</v>
      </c>
      <c r="D20" s="26" t="s">
        <v>1460</v>
      </c>
      <c r="E20" s="26" t="s">
        <v>1461</v>
      </c>
      <c r="F20" s="26" t="s">
        <v>163</v>
      </c>
      <c r="G20" s="26" t="s">
        <v>653</v>
      </c>
      <c r="H20" s="26" t="s">
        <v>656</v>
      </c>
      <c r="I20" s="26" t="s">
        <v>1462</v>
      </c>
      <c r="J20" s="26" t="s">
        <v>1463</v>
      </c>
    </row>
    <row r="21" spans="1:19">
      <c r="A21" s="26" t="s">
        <v>25</v>
      </c>
      <c r="B21" s="26" t="s">
        <v>1464</v>
      </c>
      <c r="C21" s="26" t="s">
        <v>1465</v>
      </c>
      <c r="D21" s="26" t="s">
        <v>1466</v>
      </c>
      <c r="E21" s="26" t="s">
        <v>1467</v>
      </c>
      <c r="F21" s="26" t="s">
        <v>1468</v>
      </c>
      <c r="G21" s="26" t="s">
        <v>1469</v>
      </c>
    </row>
    <row r="22" spans="1:19">
      <c r="A22" s="26" t="s">
        <v>35</v>
      </c>
      <c r="B22" s="26" t="s">
        <v>1470</v>
      </c>
      <c r="C22" s="26" t="s">
        <v>1471</v>
      </c>
      <c r="D22" s="26" t="s">
        <v>1472</v>
      </c>
      <c r="E22" s="26" t="s">
        <v>1473</v>
      </c>
      <c r="F22" s="26" t="s">
        <v>1474</v>
      </c>
      <c r="G22" s="26" t="s">
        <v>933</v>
      </c>
    </row>
    <row r="23" spans="1:19">
      <c r="A23" s="26" t="s">
        <v>35</v>
      </c>
      <c r="B23" s="26" t="s">
        <v>68</v>
      </c>
      <c r="C23" s="26" t="s">
        <v>1475</v>
      </c>
      <c r="D23" s="26" t="s">
        <v>1476</v>
      </c>
      <c r="E23" s="26" t="s">
        <v>427</v>
      </c>
      <c r="F23" s="26" t="s">
        <v>1477</v>
      </c>
    </row>
    <row r="24" spans="1:19">
      <c r="A24" s="26" t="s">
        <v>35</v>
      </c>
      <c r="B24" s="26" t="s">
        <v>70</v>
      </c>
      <c r="C24" s="26" t="s">
        <v>1478</v>
      </c>
      <c r="D24" s="26" t="s">
        <v>1479</v>
      </c>
      <c r="E24" s="26" t="s">
        <v>427</v>
      </c>
      <c r="F24" s="26" t="s">
        <v>429</v>
      </c>
      <c r="G24" s="26" t="s">
        <v>428</v>
      </c>
      <c r="H24" s="26" t="s">
        <v>1299</v>
      </c>
      <c r="I24" s="26" t="s">
        <v>1325</v>
      </c>
      <c r="J24" s="26" t="s">
        <v>1302</v>
      </c>
      <c r="K24" s="26" t="s">
        <v>1265</v>
      </c>
      <c r="L24" s="26" t="s">
        <v>1285</v>
      </c>
      <c r="M24" s="26" t="s">
        <v>1477</v>
      </c>
    </row>
    <row r="25" spans="1:19">
      <c r="A25" s="26" t="s">
        <v>35</v>
      </c>
      <c r="B25" s="26" t="s">
        <v>1480</v>
      </c>
      <c r="C25" s="26" t="s">
        <v>1481</v>
      </c>
      <c r="D25" s="26" t="s">
        <v>1482</v>
      </c>
      <c r="E25" s="26" t="s">
        <v>1483</v>
      </c>
      <c r="F25" s="26" t="s">
        <v>1484</v>
      </c>
      <c r="G25" s="26" t="s">
        <v>1485</v>
      </c>
      <c r="H25" s="26" t="s">
        <v>1486</v>
      </c>
    </row>
    <row r="26" spans="1:19">
      <c r="A26" s="26" t="s">
        <v>35</v>
      </c>
      <c r="B26" s="26" t="s">
        <v>1487</v>
      </c>
      <c r="C26" s="26" t="s">
        <v>1488</v>
      </c>
      <c r="D26" s="26" t="s">
        <v>1489</v>
      </c>
      <c r="E26" s="26" t="s">
        <v>1490</v>
      </c>
      <c r="F26" s="26" t="s">
        <v>1491</v>
      </c>
    </row>
    <row r="27" spans="1:19">
      <c r="A27" s="26" t="s">
        <v>35</v>
      </c>
      <c r="B27" s="26" t="s">
        <v>1492</v>
      </c>
      <c r="C27" s="26" t="s">
        <v>1451</v>
      </c>
      <c r="D27" s="26" t="s">
        <v>1493</v>
      </c>
      <c r="E27" s="26" t="s">
        <v>28</v>
      </c>
      <c r="F27" s="26" t="s">
        <v>1232</v>
      </c>
    </row>
    <row r="28" spans="1:19">
      <c r="A28" s="26" t="s">
        <v>35</v>
      </c>
      <c r="B28" s="26" t="s">
        <v>1494</v>
      </c>
      <c r="C28" s="26" t="s">
        <v>1495</v>
      </c>
      <c r="D28" s="26" t="s">
        <v>1496</v>
      </c>
      <c r="E28" s="26" t="s">
        <v>1497</v>
      </c>
      <c r="F28" s="26" t="s">
        <v>1498</v>
      </c>
      <c r="G28" s="26" t="s">
        <v>1499</v>
      </c>
      <c r="H28" s="26" t="s">
        <v>1500</v>
      </c>
    </row>
    <row r="29" spans="1:19">
      <c r="A29" s="26" t="s">
        <v>35</v>
      </c>
      <c r="B29" s="26" t="s">
        <v>1501</v>
      </c>
      <c r="C29" s="26" t="s">
        <v>1502</v>
      </c>
      <c r="D29" s="26" t="s">
        <v>1503</v>
      </c>
      <c r="E29" s="26" t="s">
        <v>1504</v>
      </c>
      <c r="F29" s="26" t="s">
        <v>1505</v>
      </c>
      <c r="G29" s="26" t="s">
        <v>1506</v>
      </c>
    </row>
    <row r="30" spans="1:19">
      <c r="A30" s="26" t="s">
        <v>35</v>
      </c>
      <c r="B30" s="26" t="s">
        <v>1507</v>
      </c>
      <c r="C30" s="26" t="s">
        <v>1508</v>
      </c>
      <c r="D30" s="26" t="s">
        <v>1509</v>
      </c>
      <c r="E30" s="26" t="s">
        <v>1510</v>
      </c>
      <c r="F30" s="26" t="s">
        <v>1511</v>
      </c>
    </row>
    <row r="31" spans="1:19">
      <c r="A31" s="26" t="s">
        <v>35</v>
      </c>
      <c r="B31" s="26" t="s">
        <v>1512</v>
      </c>
      <c r="C31" s="26" t="s">
        <v>1513</v>
      </c>
      <c r="D31" s="26" t="s">
        <v>1514</v>
      </c>
      <c r="E31" s="26" t="s">
        <v>1515</v>
      </c>
      <c r="F31" s="26" t="s">
        <v>1516</v>
      </c>
    </row>
    <row r="32" spans="1:19">
      <c r="A32" s="26" t="s">
        <v>35</v>
      </c>
      <c r="B32" s="26" t="s">
        <v>1517</v>
      </c>
      <c r="C32" s="26" t="s">
        <v>1518</v>
      </c>
      <c r="D32" s="26" t="s">
        <v>1519</v>
      </c>
      <c r="E32" s="26" t="s">
        <v>1520</v>
      </c>
      <c r="F32" s="26" t="s">
        <v>1521</v>
      </c>
      <c r="G32" s="26" t="s">
        <v>1522</v>
      </c>
    </row>
    <row r="33" spans="1:7">
      <c r="A33" s="26" t="s">
        <v>35</v>
      </c>
      <c r="B33" s="26" t="s">
        <v>1523</v>
      </c>
      <c r="C33" s="26" t="s">
        <v>1524</v>
      </c>
      <c r="D33" s="26" t="s">
        <v>1525</v>
      </c>
      <c r="E33" s="26" t="s">
        <v>1506</v>
      </c>
      <c r="F33" s="26" t="s">
        <v>1526</v>
      </c>
      <c r="G33" s="26" t="s">
        <v>1527</v>
      </c>
    </row>
    <row r="34" spans="1:7">
      <c r="A34" s="26" t="s">
        <v>35</v>
      </c>
      <c r="B34" s="26" t="s">
        <v>1528</v>
      </c>
      <c r="C34" s="26" t="s">
        <v>1529</v>
      </c>
      <c r="D34" s="26" t="s">
        <v>1530</v>
      </c>
      <c r="E34" s="26" t="s">
        <v>1531</v>
      </c>
      <c r="F34" s="26" t="s">
        <v>1532</v>
      </c>
      <c r="G34" s="26" t="s">
        <v>1533</v>
      </c>
    </row>
    <row r="35" spans="1:7">
      <c r="A35" s="26" t="s">
        <v>35</v>
      </c>
      <c r="B35" s="26" t="s">
        <v>1534</v>
      </c>
      <c r="C35" s="26" t="s">
        <v>1535</v>
      </c>
      <c r="D35" s="26" t="s">
        <v>1536</v>
      </c>
      <c r="E35" s="26" t="s">
        <v>1537</v>
      </c>
      <c r="F35" s="26" t="s">
        <v>1538</v>
      </c>
      <c r="G35" s="26" t="s">
        <v>1527</v>
      </c>
    </row>
    <row r="36" spans="1:7">
      <c r="A36" s="26" t="s">
        <v>35</v>
      </c>
      <c r="B36" s="26" t="s">
        <v>1539</v>
      </c>
      <c r="C36" s="26" t="s">
        <v>1540</v>
      </c>
      <c r="D36" s="26" t="s">
        <v>1541</v>
      </c>
      <c r="E36" s="26" t="s">
        <v>1542</v>
      </c>
      <c r="F36" s="26" t="s">
        <v>1543</v>
      </c>
      <c r="G36" s="26" t="s">
        <v>1544</v>
      </c>
    </row>
    <row r="37" spans="1:7">
      <c r="A37" s="26" t="s">
        <v>32</v>
      </c>
      <c r="B37" s="26" t="s">
        <v>60</v>
      </c>
      <c r="C37" s="26" t="s">
        <v>1545</v>
      </c>
      <c r="D37" s="26" t="s">
        <v>1546</v>
      </c>
      <c r="E37" s="26" t="s">
        <v>1547</v>
      </c>
      <c r="F37" s="26" t="s">
        <v>61</v>
      </c>
    </row>
    <row r="38" spans="1:7">
      <c r="A38" s="26" t="s">
        <v>32</v>
      </c>
      <c r="B38" s="26" t="s">
        <v>1548</v>
      </c>
      <c r="C38" s="26" t="s">
        <v>1549</v>
      </c>
      <c r="D38" s="26" t="s">
        <v>1550</v>
      </c>
      <c r="E38" s="26" t="s">
        <v>1184</v>
      </c>
      <c r="F38" s="26" t="s">
        <v>1186</v>
      </c>
      <c r="G38" s="26" t="s">
        <v>1188</v>
      </c>
    </row>
    <row r="39" spans="1:7">
      <c r="A39" s="26" t="s">
        <v>32</v>
      </c>
      <c r="B39" s="26" t="s">
        <v>1551</v>
      </c>
      <c r="C39" s="26" t="s">
        <v>1552</v>
      </c>
      <c r="D39" s="26" t="s">
        <v>1553</v>
      </c>
      <c r="E39" s="26" t="s">
        <v>1554</v>
      </c>
      <c r="F39" s="26" t="s">
        <v>1555</v>
      </c>
    </row>
    <row r="40" spans="1:7">
      <c r="A40" s="26" t="s">
        <v>32</v>
      </c>
      <c r="B40" s="26" t="s">
        <v>1556</v>
      </c>
      <c r="C40" s="26" t="s">
        <v>1557</v>
      </c>
      <c r="D40" s="26" t="s">
        <v>1558</v>
      </c>
      <c r="E40" s="26" t="s">
        <v>1559</v>
      </c>
      <c r="F40" s="26" t="s">
        <v>1560</v>
      </c>
    </row>
  </sheetData>
  <sheetProtection insertHyperlinks="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6C7A2-0D9B-45F7-9C4E-D48A449946B0}">
  <sheetPr codeName="Sheet8">
    <pageSetUpPr fitToPage="1"/>
  </sheetPr>
  <dimension ref="A1:F149"/>
  <sheetViews>
    <sheetView showGridLines="0" zoomScale="80" zoomScaleNormal="80" workbookViewId="0"/>
  </sheetViews>
  <sheetFormatPr defaultColWidth="9.28515625" defaultRowHeight="15"/>
  <cols>
    <col min="1" max="1" width="50.42578125" style="35" customWidth="1"/>
    <col min="2" max="3" width="28.42578125" style="30" customWidth="1"/>
    <col min="4" max="4" width="25.42578125" style="30" customWidth="1"/>
    <col min="5" max="5" width="91.42578125" style="30" customWidth="1"/>
    <col min="6" max="6" width="18.42578125" style="30" customWidth="1"/>
    <col min="7" max="16384" width="9.28515625" style="34"/>
  </cols>
  <sheetData>
    <row r="1" spans="1:6" ht="13.15" customHeight="1">
      <c r="A1" s="28" t="s">
        <v>293</v>
      </c>
      <c r="B1" s="29"/>
      <c r="C1" s="29"/>
      <c r="D1" s="29"/>
      <c r="E1" s="29"/>
      <c r="F1" s="29"/>
    </row>
    <row r="2" spans="1:6" s="33" customFormat="1" ht="16.899999999999999" customHeight="1">
      <c r="A2" s="235" t="s">
        <v>108</v>
      </c>
      <c r="B2" s="236" t="str">
        <f>'Cover Page'!F15</f>
        <v>&lt;&lt;Enter by Insurer&gt;&gt;</v>
      </c>
    </row>
    <row r="3" spans="1:6" s="33" customFormat="1" ht="16.899999999999999" customHeight="1">
      <c r="A3" s="235" t="s">
        <v>109</v>
      </c>
      <c r="B3" s="237" t="str">
        <f>TEXT(IF('Cover Page'!P13="","",'Cover Page'!P13), "dd mmm yyyy")</f>
        <v/>
      </c>
    </row>
    <row r="4" spans="1:6" s="33" customFormat="1" ht="16.899999999999999" customHeight="1">
      <c r="A4" s="235" t="s">
        <v>110</v>
      </c>
      <c r="B4" s="238"/>
    </row>
    <row r="5" spans="1:6" hidden="1"/>
    <row r="6" spans="1:6" ht="15.75" thickBot="1">
      <c r="A6" s="35" t="s">
        <v>111</v>
      </c>
    </row>
    <row r="7" spans="1:6" ht="15.75" hidden="1" thickBot="1"/>
    <row r="8" spans="1:6" ht="15.75" thickBot="1">
      <c r="A8" s="245" t="s">
        <v>115</v>
      </c>
      <c r="B8" s="246" t="s">
        <v>116</v>
      </c>
      <c r="C8" s="246" t="s">
        <v>117</v>
      </c>
      <c r="D8" s="246" t="s">
        <v>118</v>
      </c>
      <c r="E8" s="246" t="s">
        <v>119</v>
      </c>
      <c r="F8" s="296" t="s">
        <v>120</v>
      </c>
    </row>
    <row r="9" spans="1:6" ht="60" customHeight="1" thickBot="1">
      <c r="A9" s="248"/>
      <c r="B9" s="253" t="s">
        <v>294</v>
      </c>
      <c r="C9" s="253" t="s">
        <v>295</v>
      </c>
      <c r="D9" s="253" t="s">
        <v>296</v>
      </c>
      <c r="E9" s="253" t="s">
        <v>82</v>
      </c>
      <c r="F9" s="253" t="s">
        <v>297</v>
      </c>
    </row>
    <row r="10" spans="1:6">
      <c r="A10" s="618" t="s">
        <v>33</v>
      </c>
      <c r="B10" s="257" t="s">
        <v>298</v>
      </c>
      <c r="C10" s="257" t="s">
        <v>299</v>
      </c>
      <c r="D10" s="257"/>
      <c r="E10" s="297"/>
      <c r="F10" s="297"/>
    </row>
    <row r="11" spans="1:6" ht="15.75" thickBot="1">
      <c r="A11" s="619"/>
      <c r="B11" s="259" t="s">
        <v>300</v>
      </c>
      <c r="C11" s="259" t="s">
        <v>170</v>
      </c>
      <c r="D11" s="259"/>
      <c r="E11" s="298"/>
      <c r="F11" s="298"/>
    </row>
    <row r="12" spans="1:6" ht="15.75" thickBot="1">
      <c r="A12" s="264" t="s">
        <v>171</v>
      </c>
      <c r="B12" s="265"/>
      <c r="C12" s="265"/>
      <c r="D12" s="267"/>
      <c r="E12" s="299"/>
      <c r="F12" s="299"/>
    </row>
    <row r="13" spans="1:6" ht="15.75" thickBot="1">
      <c r="A13" s="268" t="s">
        <v>172</v>
      </c>
      <c r="B13" s="59"/>
      <c r="C13" s="59"/>
      <c r="D13" s="59"/>
      <c r="E13" s="77"/>
      <c r="F13" s="77"/>
    </row>
    <row r="14" spans="1:6" ht="15.75" thickBot="1">
      <c r="A14" s="268" t="s">
        <v>173</v>
      </c>
      <c r="B14" s="59"/>
      <c r="C14" s="59"/>
      <c r="D14" s="59"/>
      <c r="E14" s="77"/>
      <c r="F14" s="77"/>
    </row>
    <row r="15" spans="1:6" ht="26.25" thickBot="1">
      <c r="A15" s="258" t="s">
        <v>174</v>
      </c>
      <c r="B15" s="43">
        <f>SUM(B16:B17)</f>
        <v>0</v>
      </c>
      <c r="C15" s="45">
        <f>SUM(C16:C17)</f>
        <v>0</v>
      </c>
      <c r="D15" s="78">
        <f>C15-B15</f>
        <v>0</v>
      </c>
      <c r="E15" s="300"/>
      <c r="F15" s="301" t="str">
        <f>IF(ISBLANK(E15),IF(ABS(D15)&lt;=$B$145,"","Commentary Required"),"")</f>
        <v/>
      </c>
    </row>
    <row r="16" spans="1:6" ht="15.75" thickBot="1">
      <c r="A16" s="276" t="s">
        <v>175</v>
      </c>
      <c r="B16" s="272"/>
      <c r="C16" s="45">
        <f>'F.1 EBS'!B23</f>
        <v>0</v>
      </c>
      <c r="D16" s="267"/>
      <c r="E16" s="299"/>
      <c r="F16" s="299"/>
    </row>
    <row r="17" spans="1:6" ht="15.75" thickBot="1">
      <c r="A17" s="276" t="s">
        <v>176</v>
      </c>
      <c r="B17" s="272"/>
      <c r="C17" s="45">
        <f>'F.1 EBS'!B24</f>
        <v>0</v>
      </c>
      <c r="D17" s="267"/>
      <c r="E17" s="299"/>
      <c r="F17" s="299"/>
    </row>
    <row r="18" spans="1:6" ht="26.25" thickBot="1">
      <c r="A18" s="268" t="s">
        <v>177</v>
      </c>
      <c r="B18" s="272"/>
      <c r="C18" s="45">
        <f>'F.1 EBS'!B25</f>
        <v>0</v>
      </c>
      <c r="D18" s="78">
        <f>C18-B18</f>
        <v>0</v>
      </c>
      <c r="E18" s="300"/>
      <c r="F18" s="301" t="str">
        <f>IF(ISBLANK(E18),IF(ABS(D18)&lt;=$B$145,"","Commentary Required"),"")</f>
        <v/>
      </c>
    </row>
    <row r="19" spans="1:6" ht="15.75" thickBot="1">
      <c r="A19" s="268" t="s">
        <v>178</v>
      </c>
      <c r="B19" s="43">
        <f>SUM(B20:B25)</f>
        <v>0</v>
      </c>
      <c r="C19" s="45">
        <f>SUM(C20:C25)</f>
        <v>0</v>
      </c>
      <c r="D19" s="78">
        <f>C19-B19</f>
        <v>0</v>
      </c>
      <c r="E19" s="300"/>
      <c r="F19" s="301" t="str">
        <f>IF(ISBLANK(E19),IF(ABS(D19)&lt;=$B$145,"","Commentary Required"),"")</f>
        <v/>
      </c>
    </row>
    <row r="20" spans="1:6" ht="15.75" thickBot="1">
      <c r="A20" s="270" t="s">
        <v>179</v>
      </c>
      <c r="B20" s="272"/>
      <c r="C20" s="45">
        <f>'F.1 EBS'!B27</f>
        <v>0</v>
      </c>
      <c r="D20" s="267"/>
      <c r="E20" s="299"/>
      <c r="F20" s="299"/>
    </row>
    <row r="21" spans="1:6" ht="39" thickBot="1">
      <c r="A21" s="270" t="s">
        <v>180</v>
      </c>
      <c r="B21" s="272"/>
      <c r="C21" s="45">
        <f>'F.1 EBS'!B28</f>
        <v>0</v>
      </c>
      <c r="D21" s="267"/>
      <c r="E21" s="299"/>
      <c r="F21" s="299"/>
    </row>
    <row r="22" spans="1:6" ht="15.75" thickBot="1">
      <c r="A22" s="270" t="s">
        <v>181</v>
      </c>
      <c r="B22" s="272"/>
      <c r="C22" s="45">
        <f>'F.1 EBS'!B29</f>
        <v>0</v>
      </c>
      <c r="D22" s="267"/>
      <c r="E22" s="299"/>
      <c r="F22" s="299"/>
    </row>
    <row r="23" spans="1:6" ht="15.75" thickBot="1">
      <c r="A23" s="270" t="s">
        <v>182</v>
      </c>
      <c r="B23" s="272"/>
      <c r="C23" s="45">
        <f>'F.1 EBS'!B30</f>
        <v>0</v>
      </c>
      <c r="D23" s="267"/>
      <c r="E23" s="299"/>
      <c r="F23" s="299"/>
    </row>
    <row r="24" spans="1:6" ht="15.75" thickBot="1">
      <c r="A24" s="270" t="s">
        <v>183</v>
      </c>
      <c r="B24" s="272"/>
      <c r="C24" s="45">
        <f>'F.1 EBS'!B31</f>
        <v>0</v>
      </c>
      <c r="D24" s="267"/>
      <c r="E24" s="299"/>
      <c r="F24" s="299"/>
    </row>
    <row r="25" spans="1:6" ht="15.75" thickBot="1">
      <c r="A25" s="270" t="s">
        <v>184</v>
      </c>
      <c r="B25" s="272"/>
      <c r="C25" s="45">
        <f>'F.1 EBS'!B32</f>
        <v>0</v>
      </c>
      <c r="D25" s="267"/>
      <c r="E25" s="299"/>
      <c r="F25" s="299"/>
    </row>
    <row r="26" spans="1:6" ht="15.75" thickBot="1">
      <c r="A26" s="268" t="s">
        <v>185</v>
      </c>
      <c r="B26" s="43">
        <f>SUM(B27:B31)</f>
        <v>0</v>
      </c>
      <c r="C26" s="45">
        <f>SUM(C27:C31)</f>
        <v>0</v>
      </c>
      <c r="D26" s="78">
        <f>C26-B26</f>
        <v>0</v>
      </c>
      <c r="E26" s="300"/>
      <c r="F26" s="301" t="str">
        <f>IF(ISBLANK(E26),IF(ABS(D26)&lt;=$B$145,"","Commentary Required"),"")</f>
        <v/>
      </c>
    </row>
    <row r="27" spans="1:6" ht="15.75" thickBot="1">
      <c r="A27" s="270" t="s">
        <v>186</v>
      </c>
      <c r="B27" s="272"/>
      <c r="C27" s="45">
        <f>'F.1 EBS'!B34</f>
        <v>0</v>
      </c>
      <c r="D27" s="267"/>
      <c r="E27" s="299"/>
      <c r="F27" s="299"/>
    </row>
    <row r="28" spans="1:6" ht="15.75" thickBot="1">
      <c r="A28" s="270" t="s">
        <v>187</v>
      </c>
      <c r="B28" s="272"/>
      <c r="C28" s="45">
        <f>'F.1 EBS'!B35</f>
        <v>0</v>
      </c>
      <c r="D28" s="267"/>
      <c r="E28" s="299"/>
      <c r="F28" s="299"/>
    </row>
    <row r="29" spans="1:6" ht="15.75" thickBot="1">
      <c r="A29" s="270" t="s">
        <v>188</v>
      </c>
      <c r="B29" s="272"/>
      <c r="C29" s="45">
        <f>'F.1 EBS'!B36</f>
        <v>0</v>
      </c>
      <c r="D29" s="267"/>
      <c r="E29" s="299"/>
      <c r="F29" s="299"/>
    </row>
    <row r="30" spans="1:6" ht="15.75" thickBot="1">
      <c r="A30" s="270" t="s">
        <v>189</v>
      </c>
      <c r="B30" s="272"/>
      <c r="C30" s="45">
        <f>'F.1 EBS'!B37</f>
        <v>0</v>
      </c>
      <c r="D30" s="267"/>
      <c r="E30" s="299"/>
      <c r="F30" s="299"/>
    </row>
    <row r="31" spans="1:6" ht="15.75" thickBot="1">
      <c r="A31" s="270" t="s">
        <v>190</v>
      </c>
      <c r="B31" s="272"/>
      <c r="C31" s="45">
        <f>'F.1 EBS'!B38</f>
        <v>0</v>
      </c>
      <c r="D31" s="267"/>
      <c r="E31" s="299"/>
      <c r="F31" s="299"/>
    </row>
    <row r="32" spans="1:6" ht="15.75" thickBot="1">
      <c r="A32" s="268" t="s">
        <v>191</v>
      </c>
      <c r="B32" s="272"/>
      <c r="C32" s="45">
        <f>'F.1 EBS'!B39</f>
        <v>0</v>
      </c>
      <c r="D32" s="78">
        <f>C32-B32</f>
        <v>0</v>
      </c>
      <c r="E32" s="300"/>
      <c r="F32" s="301" t="str">
        <f>IF(ISBLANK(E32),IF(ABS(D32)&lt;=$B$145,"","Commentary Required"),"")</f>
        <v/>
      </c>
    </row>
    <row r="33" spans="1:6" ht="15.75" thickBot="1">
      <c r="A33" s="268" t="s">
        <v>192</v>
      </c>
      <c r="B33" s="43">
        <f>SUM(B34:B35)</f>
        <v>0</v>
      </c>
      <c r="C33" s="45">
        <f>SUM(C34:C35)</f>
        <v>0</v>
      </c>
      <c r="D33" s="78">
        <f>C33-B33</f>
        <v>0</v>
      </c>
      <c r="E33" s="300"/>
      <c r="F33" s="301" t="str">
        <f>IF(ISBLANK(E33),IF(ABS(D33)&lt;=$B$145,"","Commentary Required"),"")</f>
        <v/>
      </c>
    </row>
    <row r="34" spans="1:6" ht="15.75" thickBot="1">
      <c r="A34" s="270" t="s">
        <v>193</v>
      </c>
      <c r="B34" s="272"/>
      <c r="C34" s="45">
        <f>'F.1 EBS'!B41</f>
        <v>0</v>
      </c>
      <c r="D34" s="267"/>
      <c r="E34" s="299"/>
      <c r="F34" s="299"/>
    </row>
    <row r="35" spans="1:6" ht="15.75" thickBot="1">
      <c r="A35" s="270" t="s">
        <v>194</v>
      </c>
      <c r="B35" s="272"/>
      <c r="C35" s="45">
        <f>'F.1 EBS'!B42</f>
        <v>0</v>
      </c>
      <c r="D35" s="267"/>
      <c r="E35" s="299"/>
      <c r="F35" s="299"/>
    </row>
    <row r="36" spans="1:6" ht="39" thickBot="1">
      <c r="A36" s="268" t="s">
        <v>195</v>
      </c>
      <c r="B36" s="272"/>
      <c r="C36" s="45">
        <f>'F.1 EBS'!B43</f>
        <v>0</v>
      </c>
      <c r="D36" s="78">
        <f>C36-B36</f>
        <v>0</v>
      </c>
      <c r="E36" s="300"/>
      <c r="F36" s="301" t="str">
        <f>IF(ISBLANK(E36),IF(ABS(D36)&lt;=$B$145,"","Commentary Required"),"")</f>
        <v/>
      </c>
    </row>
    <row r="37" spans="1:6" ht="15.75" thickBot="1">
      <c r="A37" s="268" t="s">
        <v>196</v>
      </c>
      <c r="B37" s="43">
        <f>SUM(B38:B39)</f>
        <v>0</v>
      </c>
      <c r="C37" s="45">
        <f>SUM(C38:C39)</f>
        <v>0</v>
      </c>
      <c r="D37" s="78">
        <f>C37-B37</f>
        <v>0</v>
      </c>
      <c r="E37" s="300"/>
      <c r="F37" s="301" t="str">
        <f>IF(ISBLANK(E37),IF(ABS(D37)&lt;=$B$145,"","Commentary Required"),"")</f>
        <v/>
      </c>
    </row>
    <row r="38" spans="1:6" ht="15.75" thickBot="1">
      <c r="A38" s="270" t="s">
        <v>197</v>
      </c>
      <c r="B38" s="272"/>
      <c r="C38" s="45">
        <f>'F.1 EBS'!B45</f>
        <v>0</v>
      </c>
      <c r="D38" s="267"/>
      <c r="E38" s="299"/>
      <c r="F38" s="299"/>
    </row>
    <row r="39" spans="1:6" ht="15.75" thickBot="1">
      <c r="A39" s="270" t="s">
        <v>198</v>
      </c>
      <c r="B39" s="272"/>
      <c r="C39" s="45">
        <f>'F.1 EBS'!B46</f>
        <v>0</v>
      </c>
      <c r="D39" s="267"/>
      <c r="E39" s="299"/>
      <c r="F39" s="299"/>
    </row>
    <row r="40" spans="1:6" ht="15.75" thickBot="1">
      <c r="A40" s="268" t="s">
        <v>199</v>
      </c>
      <c r="B40" s="272"/>
      <c r="C40" s="45">
        <f>'F.1 EBS'!B47</f>
        <v>0</v>
      </c>
      <c r="D40" s="78">
        <f>C40-B40</f>
        <v>0</v>
      </c>
      <c r="E40" s="300"/>
      <c r="F40" s="301" t="str">
        <f>IF(ISBLANK(E40),IF(ABS(D40)&lt;=$B$145,"","Commentary Required"),"")</f>
        <v/>
      </c>
    </row>
    <row r="41" spans="1:6" ht="15.75" thickBot="1">
      <c r="A41" s="268" t="s">
        <v>200</v>
      </c>
      <c r="B41" s="43">
        <f>SUM(B42:B43)</f>
        <v>0</v>
      </c>
      <c r="C41" s="45">
        <f>SUM(C42:C43)</f>
        <v>0</v>
      </c>
      <c r="D41" s="78">
        <f>C41-B41</f>
        <v>0</v>
      </c>
      <c r="E41" s="300"/>
      <c r="F41" s="301" t="str">
        <f>IF(ISBLANK(E41),IF(ABS(D41)&lt;=$B$145,"","Commentary Required"),"")</f>
        <v/>
      </c>
    </row>
    <row r="42" spans="1:6" ht="15.75" thickBot="1">
      <c r="A42" s="270" t="s">
        <v>201</v>
      </c>
      <c r="B42" s="272"/>
      <c r="C42" s="45">
        <f>'F.1 EBS'!B49</f>
        <v>0</v>
      </c>
      <c r="D42" s="267"/>
      <c r="E42" s="299"/>
      <c r="F42" s="299"/>
    </row>
    <row r="43" spans="1:6" ht="15.75" thickBot="1">
      <c r="A43" s="270" t="s">
        <v>202</v>
      </c>
      <c r="B43" s="272"/>
      <c r="C43" s="45">
        <f>'F.1 EBS'!B50</f>
        <v>0</v>
      </c>
      <c r="D43" s="267"/>
      <c r="E43" s="299"/>
      <c r="F43" s="299"/>
    </row>
    <row r="44" spans="1:6" ht="15.75" thickBot="1">
      <c r="A44" s="268" t="s">
        <v>203</v>
      </c>
      <c r="B44" s="43">
        <f>SUM(B45:B46)</f>
        <v>0</v>
      </c>
      <c r="C44" s="45">
        <f>SUM(C45:C46)</f>
        <v>0</v>
      </c>
      <c r="D44" s="78">
        <f>C44-B44</f>
        <v>0</v>
      </c>
      <c r="E44" s="300"/>
      <c r="F44" s="301" t="str">
        <f>IF(ISBLANK(E44),IF(ABS(D44)&lt;=$B$145,"","Commentary Required"),"")</f>
        <v/>
      </c>
    </row>
    <row r="45" spans="1:6" ht="15.75" thickBot="1">
      <c r="A45" s="270" t="s">
        <v>204</v>
      </c>
      <c r="B45" s="272"/>
      <c r="C45" s="45">
        <f>'F.1 EBS'!B52</f>
        <v>0</v>
      </c>
      <c r="D45" s="267"/>
      <c r="E45" s="299"/>
      <c r="F45" s="299"/>
    </row>
    <row r="46" spans="1:6" ht="15.75" thickBot="1">
      <c r="A46" s="270" t="s">
        <v>205</v>
      </c>
      <c r="B46" s="272"/>
      <c r="C46" s="45">
        <f>'F.1 EBS'!B53</f>
        <v>0</v>
      </c>
      <c r="D46" s="267"/>
      <c r="E46" s="299"/>
      <c r="F46" s="299"/>
    </row>
    <row r="47" spans="1:6" ht="15.75" thickBot="1">
      <c r="A47" s="268" t="s">
        <v>206</v>
      </c>
      <c r="B47" s="43">
        <f>SUM(B48:B49)</f>
        <v>0</v>
      </c>
      <c r="C47" s="45">
        <f>SUM(C48:C49)</f>
        <v>0</v>
      </c>
      <c r="D47" s="78">
        <f>C47-B47</f>
        <v>0</v>
      </c>
      <c r="E47" s="300"/>
      <c r="F47" s="301" t="str">
        <f>IF(ISBLANK(E47),IF(ABS(D47)&lt;=$B$145,"","Commentary Required"),"")</f>
        <v/>
      </c>
    </row>
    <row r="48" spans="1:6" ht="15.75" thickBot="1">
      <c r="A48" s="270" t="s">
        <v>207</v>
      </c>
      <c r="B48" s="272"/>
      <c r="C48" s="45">
        <f>'F.1 EBS'!B55</f>
        <v>0</v>
      </c>
      <c r="D48" s="267"/>
      <c r="E48" s="299"/>
      <c r="F48" s="299"/>
    </row>
    <row r="49" spans="1:6" ht="15.75" thickBot="1">
      <c r="A49" s="270" t="s">
        <v>208</v>
      </c>
      <c r="B49" s="272"/>
      <c r="C49" s="45">
        <f>'F.1 EBS'!B56</f>
        <v>0</v>
      </c>
      <c r="D49" s="267"/>
      <c r="E49" s="299"/>
      <c r="F49" s="299"/>
    </row>
    <row r="50" spans="1:6" ht="15.75" thickBot="1">
      <c r="A50" s="268" t="s">
        <v>209</v>
      </c>
      <c r="B50" s="272"/>
      <c r="C50" s="45">
        <f>'F.1 EBS'!B57</f>
        <v>0</v>
      </c>
      <c r="D50" s="78">
        <f>C50-B50</f>
        <v>0</v>
      </c>
      <c r="E50" s="300"/>
      <c r="F50" s="301" t="str">
        <f>IF(ISBLANK(E50),IF(ABS(D50)&lt;=$B$145,"","Commentary Required"),"")</f>
        <v/>
      </c>
    </row>
    <row r="51" spans="1:6" ht="15.75" thickBot="1">
      <c r="A51" s="268" t="s">
        <v>210</v>
      </c>
      <c r="B51" s="272"/>
      <c r="C51" s="45">
        <f>'F.1 EBS'!B58</f>
        <v>0</v>
      </c>
      <c r="D51" s="267"/>
      <c r="E51" s="299"/>
      <c r="F51" s="299"/>
    </row>
    <row r="52" spans="1:6" ht="15.75" thickBot="1">
      <c r="A52" s="268" t="s">
        <v>211</v>
      </c>
      <c r="B52" s="272"/>
      <c r="C52" s="45">
        <f>'F.1 EBS'!B59</f>
        <v>0</v>
      </c>
      <c r="D52" s="78">
        <f>C52-B52</f>
        <v>0</v>
      </c>
      <c r="E52" s="300"/>
      <c r="F52" s="301" t="str">
        <f>IF(ISBLANK(E52),IF(ABS(D52)&lt;=$B$145,"","Commentary Required"),"")</f>
        <v/>
      </c>
    </row>
    <row r="53" spans="1:6" ht="15.75" thickBot="1">
      <c r="A53" s="268" t="s">
        <v>212</v>
      </c>
      <c r="B53" s="43">
        <f>SUM(B54,B58:B65)</f>
        <v>0</v>
      </c>
      <c r="C53" s="45">
        <f>SUM(C54,C58:C65)</f>
        <v>0</v>
      </c>
      <c r="D53" s="78">
        <f>C53-B53</f>
        <v>0</v>
      </c>
      <c r="E53" s="300"/>
      <c r="F53" s="301" t="str">
        <f>IF(ISBLANK(E53),IF(ABS(D53)&lt;=$B$145,"","Commentary Required"),"")</f>
        <v/>
      </c>
    </row>
    <row r="54" spans="1:6" ht="15.75" thickBot="1">
      <c r="A54" s="302" t="s">
        <v>213</v>
      </c>
      <c r="B54" s="43">
        <f>SUM(B55:B57)</f>
        <v>0</v>
      </c>
      <c r="C54" s="45">
        <f>SUM(C55:C57)</f>
        <v>0</v>
      </c>
      <c r="D54" s="267"/>
      <c r="E54" s="299"/>
      <c r="F54" s="299"/>
    </row>
    <row r="55" spans="1:6" ht="15.75" thickBot="1">
      <c r="A55" s="282" t="s">
        <v>214</v>
      </c>
      <c r="B55" s="272"/>
      <c r="C55" s="45">
        <f>'F.1 EBS'!B62</f>
        <v>0</v>
      </c>
      <c r="D55" s="267"/>
      <c r="E55" s="299"/>
      <c r="F55" s="299"/>
    </row>
    <row r="56" spans="1:6" ht="15.75" thickBot="1">
      <c r="A56" s="282" t="s">
        <v>215</v>
      </c>
      <c r="B56" s="272"/>
      <c r="C56" s="45">
        <f>'F.1 EBS'!B63</f>
        <v>0</v>
      </c>
      <c r="D56" s="267"/>
      <c r="E56" s="299"/>
      <c r="F56" s="299"/>
    </row>
    <row r="57" spans="1:6" ht="15.75" thickBot="1">
      <c r="A57" s="278" t="s">
        <v>216</v>
      </c>
      <c r="B57" s="272"/>
      <c r="C57" s="45">
        <f>'F.1 EBS'!B64</f>
        <v>0</v>
      </c>
      <c r="D57" s="267"/>
      <c r="E57" s="299"/>
      <c r="F57" s="299"/>
    </row>
    <row r="58" spans="1:6" ht="15.75" thickBot="1">
      <c r="A58" s="276" t="s">
        <v>217</v>
      </c>
      <c r="B58" s="272"/>
      <c r="C58" s="45">
        <f>'F.1 EBS'!B65</f>
        <v>0</v>
      </c>
      <c r="D58" s="267"/>
      <c r="E58" s="299"/>
      <c r="F58" s="299"/>
    </row>
    <row r="59" spans="1:6" ht="26.25" thickBot="1">
      <c r="A59" s="276" t="s">
        <v>218</v>
      </c>
      <c r="B59" s="272"/>
      <c r="C59" s="45">
        <f>'F.1 EBS'!B66</f>
        <v>0</v>
      </c>
      <c r="D59" s="267"/>
      <c r="E59" s="299"/>
      <c r="F59" s="299"/>
    </row>
    <row r="60" spans="1:6" ht="15.75" thickBot="1">
      <c r="A60" s="276" t="s">
        <v>219</v>
      </c>
      <c r="B60" s="272"/>
      <c r="C60" s="45">
        <f>'F.1 EBS'!B67</f>
        <v>0</v>
      </c>
      <c r="D60" s="267"/>
      <c r="E60" s="299"/>
      <c r="F60" s="299"/>
    </row>
    <row r="61" spans="1:6" ht="15.75" thickBot="1">
      <c r="A61" s="276" t="s">
        <v>220</v>
      </c>
      <c r="B61" s="272"/>
      <c r="C61" s="45">
        <f>'F.1 EBS'!B68</f>
        <v>0</v>
      </c>
      <c r="D61" s="267"/>
      <c r="E61" s="299"/>
      <c r="F61" s="299"/>
    </row>
    <row r="62" spans="1:6" ht="15.75" thickBot="1">
      <c r="A62" s="276" t="s">
        <v>221</v>
      </c>
      <c r="B62" s="272"/>
      <c r="C62" s="45">
        <f>'F.1 EBS'!B69</f>
        <v>0</v>
      </c>
      <c r="D62" s="267"/>
      <c r="E62" s="299"/>
      <c r="F62" s="299"/>
    </row>
    <row r="63" spans="1:6" ht="15.75" thickBot="1">
      <c r="A63" s="276" t="s">
        <v>222</v>
      </c>
      <c r="B63" s="272"/>
      <c r="C63" s="45">
        <f>'F.1 EBS'!B70</f>
        <v>0</v>
      </c>
      <c r="D63" s="267"/>
      <c r="E63" s="299"/>
      <c r="F63" s="299"/>
    </row>
    <row r="64" spans="1:6" ht="15.75" thickBot="1">
      <c r="A64" s="276" t="s">
        <v>223</v>
      </c>
      <c r="B64" s="272"/>
      <c r="C64" s="45">
        <f>'F.1 EBS'!B71</f>
        <v>0</v>
      </c>
      <c r="D64" s="267"/>
      <c r="E64" s="299"/>
      <c r="F64" s="299"/>
    </row>
    <row r="65" spans="1:6" ht="15.75" thickBot="1">
      <c r="A65" s="276" t="s">
        <v>224</v>
      </c>
      <c r="B65" s="272"/>
      <c r="C65" s="45">
        <f>'F.1 EBS'!B72</f>
        <v>0</v>
      </c>
      <c r="D65" s="267"/>
      <c r="E65" s="299"/>
      <c r="F65" s="299"/>
    </row>
    <row r="66" spans="1:6" ht="15.75" thickBot="1">
      <c r="A66" s="303" t="s">
        <v>301</v>
      </c>
      <c r="B66" s="267"/>
      <c r="C66" s="267"/>
      <c r="D66" s="267"/>
      <c r="E66" s="299"/>
      <c r="F66" s="299"/>
    </row>
    <row r="67" spans="1:6" ht="15.75" thickBot="1">
      <c r="A67" s="303" t="s">
        <v>302</v>
      </c>
      <c r="B67" s="267"/>
      <c r="C67" s="267"/>
      <c r="D67" s="267"/>
      <c r="E67" s="299"/>
      <c r="F67" s="299"/>
    </row>
    <row r="68" spans="1:6" ht="15.75" thickBot="1">
      <c r="A68" s="258" t="s">
        <v>227</v>
      </c>
      <c r="B68" s="272"/>
      <c r="C68" s="45">
        <f>'F.1 EBS'!B75</f>
        <v>0</v>
      </c>
      <c r="D68" s="78">
        <f>C68-B68</f>
        <v>0</v>
      </c>
      <c r="E68" s="300"/>
      <c r="F68" s="301" t="str">
        <f>IF(ISBLANK(E68),IF(ABS(D68)&lt;=$B$145,"","Commentary Required"),"")</f>
        <v/>
      </c>
    </row>
    <row r="69" spans="1:6" ht="15.75" thickBot="1">
      <c r="A69" s="277"/>
      <c r="B69" s="50"/>
      <c r="C69" s="50"/>
      <c r="D69" s="79"/>
      <c r="E69" s="80"/>
      <c r="F69" s="80"/>
    </row>
    <row r="70" spans="1:6" ht="15.75" thickBot="1">
      <c r="A70" s="258" t="s">
        <v>228</v>
      </c>
      <c r="B70" s="43">
        <f>SUM(B13:B15,B18:B19,B26,B32:B33,B36:B37,B40:B41,B44,B47,B50:B53,B66:B68)-SUM(B66:B67)</f>
        <v>0</v>
      </c>
      <c r="C70" s="43">
        <f>SUM(C13:C15,C18:C19,C26,C32:C33,C36:C37,C40:C41,C44,C47,C50:C53,C66:C68)</f>
        <v>0</v>
      </c>
      <c r="D70" s="78">
        <f>C70-B70</f>
        <v>0</v>
      </c>
      <c r="E70" s="300"/>
      <c r="F70" s="301" t="str">
        <f>IF(ISBLANK(E70),IF(ABS(D70)&lt;=$B$145,"","Commentary Required"),"")</f>
        <v/>
      </c>
    </row>
    <row r="71" spans="1:6" ht="15.75" thickBot="1">
      <c r="A71" s="277"/>
      <c r="B71" s="279"/>
      <c r="C71" s="279"/>
      <c r="D71" s="304"/>
      <c r="E71" s="305"/>
      <c r="F71" s="305"/>
    </row>
    <row r="72" spans="1:6" ht="15.75" thickBot="1">
      <c r="A72" s="264" t="s">
        <v>229</v>
      </c>
      <c r="B72" s="265"/>
      <c r="C72" s="265"/>
      <c r="D72" s="267"/>
      <c r="E72" s="299"/>
      <c r="F72" s="299"/>
    </row>
    <row r="73" spans="1:6" ht="26.25" thickBot="1">
      <c r="A73" s="258" t="s">
        <v>230</v>
      </c>
      <c r="B73" s="43">
        <f>SUM(B74,B81)</f>
        <v>0</v>
      </c>
      <c r="C73" s="45">
        <f>SUM(C74,C81)</f>
        <v>0</v>
      </c>
      <c r="D73" s="78">
        <f>C73-B73</f>
        <v>0</v>
      </c>
      <c r="E73" s="300"/>
      <c r="F73" s="301" t="str">
        <f>IF(ISBLANK(E73),IF(ABS(D73)&lt;=$B$145,"","Commentary Required"),"")</f>
        <v/>
      </c>
    </row>
    <row r="74" spans="1:6" ht="15.75" thickBot="1">
      <c r="A74" s="258" t="s">
        <v>303</v>
      </c>
      <c r="B74" s="43">
        <f>SUM(B75:B77,B80:B80)</f>
        <v>0</v>
      </c>
      <c r="C74" s="45">
        <f>SUM(C75:C77,C80:C80)</f>
        <v>0</v>
      </c>
      <c r="D74" s="78">
        <f>C74-B74</f>
        <v>0</v>
      </c>
      <c r="E74" s="300"/>
      <c r="F74" s="301" t="str">
        <f>IF(ISBLANK(E74),IF(ABS(D74)&lt;=$B$145,"","Commentary Required"),"")</f>
        <v/>
      </c>
    </row>
    <row r="75" spans="1:6" ht="15.75" thickBot="1">
      <c r="A75" s="276" t="s">
        <v>232</v>
      </c>
      <c r="B75" s="272"/>
      <c r="C75" s="45">
        <f>'F.1 EBS'!B82</f>
        <v>0</v>
      </c>
      <c r="D75" s="267"/>
      <c r="E75" s="299"/>
      <c r="F75" s="299"/>
    </row>
    <row r="76" spans="1:6" ht="15.75" thickBot="1">
      <c r="A76" s="276" t="s">
        <v>233</v>
      </c>
      <c r="B76" s="272"/>
      <c r="C76" s="45">
        <f>'F.1 EBS'!B83</f>
        <v>0</v>
      </c>
      <c r="D76" s="267"/>
      <c r="E76" s="299"/>
      <c r="F76" s="299"/>
    </row>
    <row r="77" spans="1:6" ht="15.75" thickBot="1">
      <c r="A77" s="276" t="s">
        <v>234</v>
      </c>
      <c r="B77" s="43">
        <f>SUM(B78:B79)</f>
        <v>0</v>
      </c>
      <c r="C77" s="45">
        <f>SUM(C78:C79)</f>
        <v>0</v>
      </c>
      <c r="D77" s="267"/>
      <c r="E77" s="299"/>
      <c r="F77" s="299"/>
    </row>
    <row r="78" spans="1:6" ht="15.75" thickBot="1">
      <c r="A78" s="278" t="s">
        <v>235</v>
      </c>
      <c r="B78" s="272"/>
      <c r="C78" s="45">
        <f>'F.1 EBS'!B85</f>
        <v>0</v>
      </c>
      <c r="D78" s="267"/>
      <c r="E78" s="299"/>
      <c r="F78" s="299"/>
    </row>
    <row r="79" spans="1:6" ht="15.75" thickBot="1">
      <c r="A79" s="278" t="s">
        <v>236</v>
      </c>
      <c r="B79" s="272"/>
      <c r="C79" s="45">
        <f>'F.1 EBS'!B86</f>
        <v>0</v>
      </c>
      <c r="D79" s="267"/>
      <c r="E79" s="299"/>
      <c r="F79" s="299"/>
    </row>
    <row r="80" spans="1:6" ht="15.75" thickBot="1">
      <c r="A80" s="276" t="s">
        <v>304</v>
      </c>
      <c r="B80" s="272"/>
      <c r="C80" s="45">
        <f>'F.1 EBS'!B87</f>
        <v>0</v>
      </c>
      <c r="D80" s="267"/>
      <c r="E80" s="299"/>
      <c r="F80" s="299"/>
    </row>
    <row r="81" spans="1:6" ht="15.75" thickBot="1">
      <c r="A81" s="258" t="s">
        <v>305</v>
      </c>
      <c r="B81" s="43">
        <f>SUM(B82:B87)</f>
        <v>0</v>
      </c>
      <c r="C81" s="45">
        <f>SUM(C82:C87)</f>
        <v>0</v>
      </c>
      <c r="D81" s="78">
        <f>C81-B81</f>
        <v>0</v>
      </c>
      <c r="E81" s="300"/>
      <c r="F81" s="301" t="str">
        <f>IF(ISBLANK(E81),IF(ABS(D81)&lt;=$B$145,"","Commentary Required"),"")</f>
        <v/>
      </c>
    </row>
    <row r="82" spans="1:6" ht="15.75" thickBot="1">
      <c r="A82" s="276" t="s">
        <v>239</v>
      </c>
      <c r="B82" s="272"/>
      <c r="C82" s="45">
        <f>'F.1 EBS'!B89</f>
        <v>0</v>
      </c>
      <c r="D82" s="267"/>
      <c r="E82" s="299"/>
      <c r="F82" s="299"/>
    </row>
    <row r="83" spans="1:6" ht="15.75" thickBot="1">
      <c r="A83" s="276" t="s">
        <v>240</v>
      </c>
      <c r="B83" s="272"/>
      <c r="C83" s="45">
        <f>'F.1 EBS'!B90</f>
        <v>0</v>
      </c>
      <c r="D83" s="267"/>
      <c r="E83" s="299"/>
      <c r="F83" s="299"/>
    </row>
    <row r="84" spans="1:6" ht="15.75" thickBot="1">
      <c r="A84" s="276" t="s">
        <v>241</v>
      </c>
      <c r="B84" s="272"/>
      <c r="C84" s="45">
        <f>'F.1 EBS'!B91</f>
        <v>0</v>
      </c>
      <c r="D84" s="267"/>
      <c r="E84" s="299"/>
      <c r="F84" s="299"/>
    </row>
    <row r="85" spans="1:6" ht="15.75" thickBot="1">
      <c r="A85" s="276" t="s">
        <v>242</v>
      </c>
      <c r="B85" s="272"/>
      <c r="C85" s="45">
        <f>'F.1 EBS'!B92</f>
        <v>0</v>
      </c>
      <c r="D85" s="267"/>
      <c r="E85" s="299"/>
      <c r="F85" s="299"/>
    </row>
    <row r="86" spans="1:6" ht="15.75" thickBot="1">
      <c r="A86" s="276" t="s">
        <v>306</v>
      </c>
      <c r="B86" s="272"/>
      <c r="C86" s="45">
        <f>'F.1 EBS'!B93</f>
        <v>0</v>
      </c>
      <c r="D86" s="267"/>
      <c r="E86" s="299"/>
      <c r="F86" s="299"/>
    </row>
    <row r="87" spans="1:6" ht="15.75" thickBot="1">
      <c r="A87" s="276" t="s">
        <v>307</v>
      </c>
      <c r="B87" s="272"/>
      <c r="C87" s="45">
        <f>'F.1 EBS'!B94</f>
        <v>0</v>
      </c>
      <c r="D87" s="267"/>
      <c r="E87" s="299"/>
      <c r="F87" s="299"/>
    </row>
    <row r="88" spans="1:6" ht="26.25" thickBot="1">
      <c r="A88" s="258" t="s">
        <v>245</v>
      </c>
      <c r="B88" s="272"/>
      <c r="C88" s="45">
        <f>'F.1 EBS'!B95</f>
        <v>0</v>
      </c>
      <c r="D88" s="78">
        <f>C88-B88</f>
        <v>0</v>
      </c>
      <c r="E88" s="300"/>
      <c r="F88" s="301" t="str">
        <f>IF(ISBLANK(E88),IF(ABS(D88)&lt;=$B$145,"","Commentary Required"),"")</f>
        <v/>
      </c>
    </row>
    <row r="89" spans="1:6" ht="15.75" thickBot="1">
      <c r="A89" s="258" t="s">
        <v>246</v>
      </c>
      <c r="B89" s="272"/>
      <c r="C89" s="45">
        <f>'F.1 EBS'!B96</f>
        <v>0</v>
      </c>
      <c r="D89" s="78">
        <f>C89-B89</f>
        <v>0</v>
      </c>
      <c r="E89" s="300"/>
      <c r="F89" s="301" t="str">
        <f>IF(ISBLANK(E89),IF(ABS(D89)&lt;=$B$145,"","Commentary Required"),"")</f>
        <v/>
      </c>
    </row>
    <row r="90" spans="1:6" ht="15.75" thickBot="1">
      <c r="A90" s="258" t="s">
        <v>247</v>
      </c>
      <c r="B90" s="272"/>
      <c r="C90" s="45">
        <f>'F.1 EBS'!B97</f>
        <v>0</v>
      </c>
      <c r="D90" s="78">
        <f>C90-B90</f>
        <v>0</v>
      </c>
      <c r="E90" s="300"/>
      <c r="F90" s="301" t="str">
        <f>IF(ISBLANK(E90),IF(ABS(D90)&lt;=$B$145,"","Commentary Required"),"")</f>
        <v/>
      </c>
    </row>
    <row r="91" spans="1:6" ht="15.75" thickBot="1">
      <c r="A91" s="258" t="s">
        <v>248</v>
      </c>
      <c r="B91" s="272"/>
      <c r="C91" s="45">
        <f>'F.1 EBS'!B98</f>
        <v>0</v>
      </c>
      <c r="D91" s="78">
        <f>C91-B91</f>
        <v>0</v>
      </c>
      <c r="E91" s="300"/>
      <c r="F91" s="301" t="str">
        <f>IF(ISBLANK(E91),IF(ABS(D91)&lt;=$B$145,"","Commentary Required"),"")</f>
        <v/>
      </c>
    </row>
    <row r="92" spans="1:6" ht="15.75" thickBot="1">
      <c r="A92" s="258" t="s">
        <v>249</v>
      </c>
      <c r="B92" s="43">
        <f>SUM(B93:B95,B98,B104:B109)</f>
        <v>0</v>
      </c>
      <c r="C92" s="45">
        <f>SUM(C93:C95,C98,C104:C109)</f>
        <v>0</v>
      </c>
      <c r="D92" s="78">
        <f>C92-B92</f>
        <v>0</v>
      </c>
      <c r="E92" s="300"/>
      <c r="F92" s="301" t="str">
        <f>IF(ISBLANK(E92),IF(ABS(D92)&lt;=$B$145,"","Commentary Required"),"")</f>
        <v/>
      </c>
    </row>
    <row r="93" spans="1:6" ht="26.25" thickBot="1">
      <c r="A93" s="276" t="s">
        <v>250</v>
      </c>
      <c r="B93" s="272"/>
      <c r="C93" s="45">
        <f>'F.1 EBS'!B100</f>
        <v>0</v>
      </c>
      <c r="D93" s="267"/>
      <c r="E93" s="299"/>
      <c r="F93" s="299"/>
    </row>
    <row r="94" spans="1:6" ht="15.75" thickBot="1">
      <c r="A94" s="276" t="s">
        <v>251</v>
      </c>
      <c r="B94" s="272"/>
      <c r="C94" s="45">
        <f>'F.1 EBS'!B101</f>
        <v>0</v>
      </c>
      <c r="D94" s="267"/>
      <c r="E94" s="299"/>
      <c r="F94" s="299"/>
    </row>
    <row r="95" spans="1:6" ht="15.75" thickBot="1">
      <c r="A95" s="276" t="s">
        <v>252</v>
      </c>
      <c r="B95" s="43">
        <f>SUM(B96:B97)</f>
        <v>0</v>
      </c>
      <c r="C95" s="45">
        <f>SUM(C96:C97)</f>
        <v>0</v>
      </c>
      <c r="D95" s="267"/>
      <c r="E95" s="299"/>
      <c r="F95" s="299"/>
    </row>
    <row r="96" spans="1:6" ht="26.25" thickBot="1">
      <c r="A96" s="278" t="s">
        <v>253</v>
      </c>
      <c r="B96" s="272"/>
      <c r="C96" s="45">
        <f>'F.1 EBS'!B103</f>
        <v>0</v>
      </c>
      <c r="D96" s="267"/>
      <c r="E96" s="299"/>
      <c r="F96" s="299"/>
    </row>
    <row r="97" spans="1:6" ht="26.25" thickBot="1">
      <c r="A97" s="278" t="s">
        <v>254</v>
      </c>
      <c r="B97" s="272"/>
      <c r="C97" s="45">
        <f>'F.1 EBS'!B104</f>
        <v>0</v>
      </c>
      <c r="D97" s="267"/>
      <c r="E97" s="299"/>
      <c r="F97" s="299"/>
    </row>
    <row r="98" spans="1:6" ht="15.75" thickBot="1">
      <c r="A98" s="276" t="s">
        <v>308</v>
      </c>
      <c r="B98" s="43">
        <f>SUM(B99:B103)</f>
        <v>0</v>
      </c>
      <c r="C98" s="45">
        <f>SUM(C99:C103)</f>
        <v>0</v>
      </c>
      <c r="D98" s="267"/>
      <c r="E98" s="299"/>
      <c r="F98" s="299"/>
    </row>
    <row r="99" spans="1:6" ht="15.75" thickBot="1">
      <c r="A99" s="278" t="s">
        <v>256</v>
      </c>
      <c r="B99" s="272"/>
      <c r="C99" s="45">
        <f>'F.1 EBS'!B106</f>
        <v>0</v>
      </c>
      <c r="D99" s="267"/>
      <c r="E99" s="299"/>
      <c r="F99" s="299"/>
    </row>
    <row r="100" spans="1:6" ht="15.75" thickBot="1">
      <c r="A100" s="278" t="s">
        <v>257</v>
      </c>
      <c r="B100" s="272"/>
      <c r="C100" s="45">
        <f>'F.1 EBS'!B107</f>
        <v>0</v>
      </c>
      <c r="D100" s="267"/>
      <c r="E100" s="299"/>
      <c r="F100" s="299"/>
    </row>
    <row r="101" spans="1:6" ht="15.75" thickBot="1">
      <c r="A101" s="278" t="s">
        <v>258</v>
      </c>
      <c r="B101" s="272"/>
      <c r="C101" s="45">
        <f>'F.1 EBS'!B108</f>
        <v>0</v>
      </c>
      <c r="D101" s="267"/>
      <c r="E101" s="299"/>
      <c r="F101" s="299"/>
    </row>
    <row r="102" spans="1:6" ht="15.75" thickBot="1">
      <c r="A102" s="278" t="s">
        <v>259</v>
      </c>
      <c r="B102" s="272"/>
      <c r="C102" s="45">
        <f>'F.1 EBS'!B109</f>
        <v>0</v>
      </c>
      <c r="D102" s="267"/>
      <c r="E102" s="299"/>
      <c r="F102" s="299"/>
    </row>
    <row r="103" spans="1:6" ht="15.75" thickBot="1">
      <c r="A103" s="278" t="s">
        <v>260</v>
      </c>
      <c r="B103" s="272"/>
      <c r="C103" s="45">
        <f>'F.1 EBS'!B110</f>
        <v>0</v>
      </c>
      <c r="D103" s="267"/>
      <c r="E103" s="299"/>
      <c r="F103" s="299"/>
    </row>
    <row r="104" spans="1:6" ht="15.75" thickBot="1">
      <c r="A104" s="276" t="s">
        <v>261</v>
      </c>
      <c r="B104" s="272"/>
      <c r="C104" s="45">
        <f>'F.1 EBS'!B111</f>
        <v>0</v>
      </c>
      <c r="D104" s="267"/>
      <c r="E104" s="299"/>
      <c r="F104" s="299"/>
    </row>
    <row r="105" spans="1:6" ht="15.75" thickBot="1">
      <c r="A105" s="276" t="s">
        <v>262</v>
      </c>
      <c r="B105" s="272"/>
      <c r="C105" s="45">
        <f>'F.1 EBS'!B112</f>
        <v>0</v>
      </c>
      <c r="D105" s="267"/>
      <c r="E105" s="299"/>
      <c r="F105" s="299"/>
    </row>
    <row r="106" spans="1:6" ht="15.75" thickBot="1">
      <c r="A106" s="276" t="s">
        <v>263</v>
      </c>
      <c r="B106" s="272"/>
      <c r="C106" s="45">
        <f>'F.1 EBS'!B113</f>
        <v>0</v>
      </c>
      <c r="D106" s="267"/>
      <c r="E106" s="299"/>
      <c r="F106" s="299"/>
    </row>
    <row r="107" spans="1:6" ht="15.75" thickBot="1">
      <c r="A107" s="276" t="s">
        <v>264</v>
      </c>
      <c r="B107" s="272"/>
      <c r="C107" s="45">
        <f>'F.1 EBS'!B114</f>
        <v>0</v>
      </c>
      <c r="D107" s="267"/>
      <c r="E107" s="299"/>
      <c r="F107" s="299"/>
    </row>
    <row r="108" spans="1:6" ht="15.75" thickBot="1">
      <c r="A108" s="276" t="s">
        <v>265</v>
      </c>
      <c r="B108" s="272"/>
      <c r="C108" s="45">
        <f>'F.1 EBS'!B115</f>
        <v>0</v>
      </c>
      <c r="D108" s="267"/>
      <c r="E108" s="299"/>
      <c r="F108" s="299"/>
    </row>
    <row r="109" spans="1:6" ht="15.75" thickBot="1">
      <c r="A109" s="276" t="s">
        <v>266</v>
      </c>
      <c r="B109" s="272"/>
      <c r="C109" s="45">
        <f>'F.1 EBS'!B116</f>
        <v>0</v>
      </c>
      <c r="D109" s="267"/>
      <c r="E109" s="299"/>
      <c r="F109" s="299"/>
    </row>
    <row r="110" spans="1:6" ht="15.75" thickBot="1">
      <c r="A110" s="303" t="s">
        <v>267</v>
      </c>
      <c r="B110" s="267"/>
      <c r="C110" s="267"/>
      <c r="D110" s="267"/>
      <c r="E110" s="299"/>
      <c r="F110" s="299"/>
    </row>
    <row r="111" spans="1:6" ht="15.75" thickBot="1">
      <c r="A111" s="303" t="s">
        <v>268</v>
      </c>
      <c r="B111" s="267"/>
      <c r="C111" s="267"/>
      <c r="D111" s="267"/>
      <c r="E111" s="299"/>
      <c r="F111" s="299"/>
    </row>
    <row r="112" spans="1:6" ht="15.75" thickBot="1">
      <c r="A112" s="258" t="s">
        <v>269</v>
      </c>
      <c r="B112" s="272"/>
      <c r="C112" s="45">
        <f>'F.1 EBS'!B119</f>
        <v>0</v>
      </c>
      <c r="D112" s="78">
        <f>C112-B112</f>
        <v>0</v>
      </c>
      <c r="E112" s="300"/>
      <c r="F112" s="301" t="str">
        <f>IF(ISBLANK(E112),IF(ABS(D112)&lt;=$B$145,"","Commentary Required"),"")</f>
        <v/>
      </c>
    </row>
    <row r="113" spans="1:6" ht="15.75" thickBot="1">
      <c r="A113" s="258" t="s">
        <v>270</v>
      </c>
      <c r="B113" s="272"/>
      <c r="C113" s="45">
        <f>'F.1 EBS'!B120</f>
        <v>0</v>
      </c>
      <c r="D113" s="78">
        <f>C113-B113</f>
        <v>0</v>
      </c>
      <c r="E113" s="300"/>
      <c r="F113" s="301" t="str">
        <f>IF(ISBLANK(E113),IF(ABS(D113)&lt;=$B$145,"","Commentary Required"),"")</f>
        <v/>
      </c>
    </row>
    <row r="114" spans="1:6" ht="15.75" thickBot="1">
      <c r="A114" s="277"/>
      <c r="B114" s="279"/>
      <c r="C114" s="279"/>
      <c r="D114" s="304"/>
      <c r="E114" s="305"/>
      <c r="F114" s="305"/>
    </row>
    <row r="115" spans="1:6" ht="15.75" thickBot="1">
      <c r="A115" s="258" t="s">
        <v>271</v>
      </c>
      <c r="B115" s="43">
        <f>SUM(B73,B88,B89:B92,B110:B113)-SUM(B110:B111)</f>
        <v>0</v>
      </c>
      <c r="C115" s="43">
        <f>SUM(C73,C88,C89:C92,C110:C113)</f>
        <v>0</v>
      </c>
      <c r="D115" s="78">
        <f>C115-B115</f>
        <v>0</v>
      </c>
      <c r="E115" s="300"/>
      <c r="F115" s="301" t="str">
        <f>IF(ISBLANK(E115),IF(ABS(D115)&lt;=$B$145,"","Commentary Required"),"")</f>
        <v/>
      </c>
    </row>
    <row r="116" spans="1:6" ht="15.75" thickBot="1">
      <c r="A116" s="258" t="s">
        <v>272</v>
      </c>
      <c r="B116" s="43">
        <f>B70-B115</f>
        <v>0</v>
      </c>
      <c r="C116" s="43">
        <f>C70-C115</f>
        <v>0</v>
      </c>
      <c r="D116" s="78">
        <f>C116-B116</f>
        <v>0</v>
      </c>
      <c r="E116" s="300"/>
      <c r="F116" s="301" t="str">
        <f>IF(ISBLANK(E116),IF(ABS(D116)&lt;=$B$145,"","Commentary Required"),"")</f>
        <v/>
      </c>
    </row>
    <row r="117" spans="1:6" ht="15.75" thickBot="1">
      <c r="A117" s="283"/>
      <c r="B117" s="55"/>
      <c r="C117" s="55"/>
      <c r="D117" s="81"/>
      <c r="E117" s="82"/>
      <c r="F117" s="82"/>
    </row>
    <row r="118" spans="1:6" ht="15.75" thickBot="1">
      <c r="A118" s="264" t="s">
        <v>273</v>
      </c>
      <c r="B118" s="265"/>
      <c r="C118" s="265"/>
      <c r="D118" s="267"/>
      <c r="E118" s="299"/>
      <c r="F118" s="299"/>
    </row>
    <row r="119" spans="1:6" ht="15.75" thickBot="1">
      <c r="A119" s="284" t="s">
        <v>274</v>
      </c>
      <c r="B119" s="43">
        <f>SUM(B120:B121)</f>
        <v>0</v>
      </c>
      <c r="C119" s="45">
        <f>SUM(C120:C121)</f>
        <v>0</v>
      </c>
      <c r="D119" s="78">
        <f>C119-B119</f>
        <v>0</v>
      </c>
      <c r="E119" s="300"/>
      <c r="F119" s="301" t="str">
        <f>IF(ISBLANK(E119),IF(ABS(D119)&lt;=$B$145,"","Commentary Required"),"")</f>
        <v/>
      </c>
    </row>
    <row r="120" spans="1:6" ht="15.75" thickBot="1">
      <c r="A120" s="278" t="s">
        <v>275</v>
      </c>
      <c r="B120" s="272"/>
      <c r="C120" s="45">
        <f>'F.1 EBS'!B127</f>
        <v>0</v>
      </c>
      <c r="D120" s="267"/>
      <c r="E120" s="299"/>
      <c r="F120" s="299"/>
    </row>
    <row r="121" spans="1:6" ht="15.75" thickBot="1">
      <c r="A121" s="278" t="s">
        <v>276</v>
      </c>
      <c r="B121" s="272"/>
      <c r="C121" s="45">
        <f>'F.1 EBS'!B128</f>
        <v>0</v>
      </c>
      <c r="D121" s="267"/>
      <c r="E121" s="299"/>
      <c r="F121" s="299"/>
    </row>
    <row r="122" spans="1:6" ht="15.75" thickBot="1">
      <c r="A122" s="284" t="s">
        <v>277</v>
      </c>
      <c r="B122" s="272"/>
      <c r="C122" s="45">
        <f>'F.1 EBS'!B129</f>
        <v>0</v>
      </c>
      <c r="D122" s="78">
        <f t="shared" ref="D122:D133" si="0">C122-B122</f>
        <v>0</v>
      </c>
      <c r="E122" s="300"/>
      <c r="F122" s="301" t="str">
        <f t="shared" ref="F122:F133" si="1">IF(ISBLANK(E122),IF(ABS(D122)&lt;=$B$145,"","Commentary Required"),"")</f>
        <v/>
      </c>
    </row>
    <row r="123" spans="1:6" ht="15.75" thickBot="1">
      <c r="A123" s="284" t="s">
        <v>278</v>
      </c>
      <c r="B123" s="272"/>
      <c r="C123" s="45">
        <f>'F.1 EBS'!B130</f>
        <v>0</v>
      </c>
      <c r="D123" s="78">
        <f t="shared" si="0"/>
        <v>0</v>
      </c>
      <c r="E123" s="300"/>
      <c r="F123" s="301" t="str">
        <f t="shared" si="1"/>
        <v/>
      </c>
    </row>
    <row r="124" spans="1:6" ht="15.75" thickBot="1">
      <c r="A124" s="284" t="s">
        <v>279</v>
      </c>
      <c r="B124" s="272"/>
      <c r="C124" s="45">
        <f>'F.1 EBS'!B131</f>
        <v>0</v>
      </c>
      <c r="D124" s="78">
        <f t="shared" si="0"/>
        <v>0</v>
      </c>
      <c r="E124" s="300"/>
      <c r="F124" s="301" t="str">
        <f t="shared" si="1"/>
        <v/>
      </c>
    </row>
    <row r="125" spans="1:6" ht="15.75" thickBot="1">
      <c r="A125" s="284" t="s">
        <v>280</v>
      </c>
      <c r="B125" s="272"/>
      <c r="C125" s="45">
        <f>'F.1 EBS'!B132</f>
        <v>0</v>
      </c>
      <c r="D125" s="78">
        <f t="shared" si="0"/>
        <v>0</v>
      </c>
      <c r="E125" s="300"/>
      <c r="F125" s="301" t="str">
        <f t="shared" si="1"/>
        <v/>
      </c>
    </row>
    <row r="126" spans="1:6" ht="26.25" thickBot="1">
      <c r="A126" s="284" t="s">
        <v>281</v>
      </c>
      <c r="B126" s="272"/>
      <c r="C126" s="45">
        <f>'F.1 EBS'!B133</f>
        <v>0</v>
      </c>
      <c r="D126" s="78">
        <f t="shared" si="0"/>
        <v>0</v>
      </c>
      <c r="E126" s="300"/>
      <c r="F126" s="301" t="str">
        <f t="shared" si="1"/>
        <v/>
      </c>
    </row>
    <row r="127" spans="1:6" ht="15.75" thickBot="1">
      <c r="A127" s="306" t="str">
        <f>IF(ISBLANK('F.1 EBS'!A134),"",'F.1 EBS'!A134)</f>
        <v/>
      </c>
      <c r="B127" s="272"/>
      <c r="C127" s="45">
        <f>'F.1 EBS'!B134</f>
        <v>0</v>
      </c>
      <c r="D127" s="78">
        <f t="shared" si="0"/>
        <v>0</v>
      </c>
      <c r="E127" s="300"/>
      <c r="F127" s="301" t="str">
        <f t="shared" si="1"/>
        <v/>
      </c>
    </row>
    <row r="128" spans="1:6" ht="15.75" thickBot="1">
      <c r="A128" s="306" t="str">
        <f>IF(ISBLANK('F.1 EBS'!A135),"",'F.1 EBS'!A135)</f>
        <v/>
      </c>
      <c r="B128" s="272"/>
      <c r="C128" s="45">
        <f>'F.1 EBS'!B135</f>
        <v>0</v>
      </c>
      <c r="D128" s="78">
        <f t="shared" si="0"/>
        <v>0</v>
      </c>
      <c r="E128" s="300"/>
      <c r="F128" s="301" t="str">
        <f t="shared" si="1"/>
        <v/>
      </c>
    </row>
    <row r="129" spans="1:6" ht="15.75" thickBot="1">
      <c r="A129" s="306" t="str">
        <f>IF(ISBLANK('F.1 EBS'!A136),"",'F.1 EBS'!A136)</f>
        <v/>
      </c>
      <c r="B129" s="272"/>
      <c r="C129" s="45">
        <f>'F.1 EBS'!B136</f>
        <v>0</v>
      </c>
      <c r="D129" s="78">
        <f t="shared" si="0"/>
        <v>0</v>
      </c>
      <c r="E129" s="300"/>
      <c r="F129" s="301" t="str">
        <f t="shared" si="1"/>
        <v/>
      </c>
    </row>
    <row r="130" spans="1:6" ht="26.25" thickBot="1">
      <c r="A130" s="258" t="s">
        <v>282</v>
      </c>
      <c r="B130" s="45">
        <f>SUM(B119,B122:B126)</f>
        <v>0</v>
      </c>
      <c r="C130" s="45">
        <f>SUM(C119,C122:C126)</f>
        <v>0</v>
      </c>
      <c r="D130" s="78">
        <f t="shared" si="0"/>
        <v>0</v>
      </c>
      <c r="E130" s="300"/>
      <c r="F130" s="301" t="str">
        <f t="shared" si="1"/>
        <v/>
      </c>
    </row>
    <row r="131" spans="1:6" ht="15.75" thickBot="1">
      <c r="A131" s="284" t="s">
        <v>283</v>
      </c>
      <c r="B131" s="272"/>
      <c r="C131" s="45">
        <f>'F.1 EBS'!B138</f>
        <v>0</v>
      </c>
      <c r="D131" s="78">
        <f t="shared" si="0"/>
        <v>0</v>
      </c>
      <c r="E131" s="300"/>
      <c r="F131" s="301" t="str">
        <f t="shared" si="1"/>
        <v/>
      </c>
    </row>
    <row r="132" spans="1:6" ht="15.75" thickBot="1">
      <c r="A132" s="284" t="s">
        <v>284</v>
      </c>
      <c r="B132" s="272"/>
      <c r="C132" s="45">
        <f>'F.1 EBS'!B139</f>
        <v>0</v>
      </c>
      <c r="D132" s="78">
        <f t="shared" si="0"/>
        <v>0</v>
      </c>
      <c r="E132" s="300"/>
      <c r="F132" s="301" t="str">
        <f t="shared" si="1"/>
        <v/>
      </c>
    </row>
    <row r="133" spans="1:6" ht="15.75" thickBot="1">
      <c r="A133" s="289" t="s">
        <v>285</v>
      </c>
      <c r="B133" s="64">
        <f>SUM(B130:B132)</f>
        <v>0</v>
      </c>
      <c r="C133" s="83">
        <f>SUM(C130:C132)</f>
        <v>0</v>
      </c>
      <c r="D133" s="78">
        <f t="shared" si="0"/>
        <v>0</v>
      </c>
      <c r="E133" s="307"/>
      <c r="F133" s="301" t="str">
        <f t="shared" si="1"/>
        <v/>
      </c>
    </row>
    <row r="134" spans="1:6" ht="15.75" thickBot="1">
      <c r="A134" s="290"/>
      <c r="B134" s="41"/>
      <c r="C134" s="41"/>
      <c r="D134" s="41"/>
      <c r="E134" s="84"/>
      <c r="F134" s="84"/>
    </row>
    <row r="135" spans="1:6" ht="15.75" thickBot="1">
      <c r="A135" s="291" t="s">
        <v>286</v>
      </c>
      <c r="B135" s="68" t="str">
        <f>IF(ABS(B116-B133)&lt;=B136,"OK","Commentary Required")</f>
        <v>OK</v>
      </c>
      <c r="C135" s="85"/>
      <c r="D135" s="85"/>
      <c r="E135" s="308"/>
      <c r="F135" s="308"/>
    </row>
    <row r="136" spans="1:6" ht="15.75" thickBot="1">
      <c r="A136" s="292" t="s">
        <v>287</v>
      </c>
      <c r="B136" s="71">
        <v>1</v>
      </c>
      <c r="C136" s="86"/>
      <c r="D136" s="86"/>
      <c r="E136" s="299"/>
      <c r="F136" s="299"/>
    </row>
    <row r="137" spans="1:6" ht="15.75" thickBot="1">
      <c r="A137" s="293" t="s">
        <v>80</v>
      </c>
      <c r="B137" s="294"/>
      <c r="C137" s="87"/>
      <c r="D137" s="87"/>
      <c r="E137" s="88"/>
      <c r="F137" s="88"/>
    </row>
    <row r="138" spans="1:6" ht="15.75" thickBot="1">
      <c r="A138" s="309" t="s">
        <v>309</v>
      </c>
      <c r="B138" s="78">
        <f>COUNTIF(F:F,"Commentary required")</f>
        <v>0</v>
      </c>
      <c r="C138" s="41"/>
      <c r="D138" s="41"/>
      <c r="E138" s="41"/>
      <c r="F138" s="41"/>
    </row>
    <row r="139" spans="1:6" ht="15.75" thickBot="1">
      <c r="A139" s="309" t="s">
        <v>297</v>
      </c>
      <c r="B139" s="68" t="str">
        <f>IF(B138&gt;=1,"Explanation Required","OK")</f>
        <v>OK</v>
      </c>
      <c r="C139" s="41"/>
      <c r="D139" s="41"/>
      <c r="E139" s="41"/>
      <c r="F139" s="41"/>
    </row>
    <row r="140" spans="1:6" ht="15.75" customHeight="1" thickBot="1">
      <c r="A140" s="293" t="s">
        <v>83</v>
      </c>
      <c r="B140" s="294"/>
      <c r="C140" s="41"/>
      <c r="D140" s="41"/>
      <c r="E140" s="41"/>
      <c r="F140" s="41"/>
    </row>
    <row r="141" spans="1:6">
      <c r="A141" s="290"/>
      <c r="B141" s="41"/>
      <c r="C141" s="41"/>
      <c r="D141" s="41"/>
      <c r="E141" s="41"/>
      <c r="F141" s="41"/>
    </row>
    <row r="142" spans="1:6" ht="15.75" thickBot="1">
      <c r="A142" s="290" t="s">
        <v>310</v>
      </c>
      <c r="B142" s="41"/>
      <c r="C142" s="41"/>
      <c r="D142" s="41"/>
      <c r="E142" s="41"/>
      <c r="F142" s="41"/>
    </row>
    <row r="143" spans="1:6" ht="15.75" thickBot="1">
      <c r="A143" s="32" t="s">
        <v>84</v>
      </c>
      <c r="B143" s="310"/>
      <c r="C143" s="41"/>
      <c r="D143" s="41"/>
      <c r="E143" s="41"/>
      <c r="F143" s="41"/>
    </row>
    <row r="144" spans="1:6" ht="15.75" thickBot="1">
      <c r="A144" s="32" t="s">
        <v>311</v>
      </c>
      <c r="B144" s="311"/>
      <c r="C144" s="41"/>
      <c r="D144" s="41"/>
      <c r="E144" s="41"/>
      <c r="F144" s="41"/>
    </row>
    <row r="145" spans="1:6" ht="15.75" thickBot="1">
      <c r="A145" s="32" t="s">
        <v>312</v>
      </c>
      <c r="B145" s="312"/>
      <c r="C145" s="41"/>
      <c r="D145" s="41"/>
      <c r="E145" s="41"/>
      <c r="F145" s="41"/>
    </row>
    <row r="146" spans="1:6">
      <c r="A146" s="290"/>
      <c r="B146" s="41"/>
      <c r="C146" s="41"/>
      <c r="D146" s="41"/>
      <c r="E146" s="41"/>
      <c r="F146" s="41"/>
    </row>
    <row r="147" spans="1:6">
      <c r="A147" s="290"/>
      <c r="B147" s="41"/>
      <c r="C147" s="41"/>
      <c r="D147" s="41"/>
      <c r="E147" s="41"/>
      <c r="F147" s="41"/>
    </row>
    <row r="148" spans="1:6">
      <c r="A148" s="290"/>
      <c r="B148" s="41"/>
      <c r="C148" s="41"/>
      <c r="D148" s="41"/>
      <c r="E148" s="41"/>
      <c r="F148" s="41"/>
    </row>
    <row r="149" spans="1:6">
      <c r="A149" s="290"/>
      <c r="B149" s="41"/>
      <c r="C149" s="41"/>
      <c r="D149" s="41"/>
      <c r="E149" s="41"/>
      <c r="F149" s="41"/>
    </row>
  </sheetData>
  <sheetProtection insertHyperlinks="0"/>
  <mergeCells count="1">
    <mergeCell ref="A10:A11"/>
  </mergeCells>
  <conditionalFormatting sqref="A135:XFD135">
    <cfRule type="cellIs" dxfId="179" priority="61" operator="equal">
      <formula>"Commentary Required"</formula>
    </cfRule>
  </conditionalFormatting>
  <conditionalFormatting sqref="B135">
    <cfRule type="cellIs" dxfId="178" priority="41" operator="equal">
      <formula>"OK"</formula>
    </cfRule>
  </conditionalFormatting>
  <conditionalFormatting sqref="B139">
    <cfRule type="cellIs" dxfId="177" priority="40" operator="equal">
      <formula>"Commentary Required"</formula>
    </cfRule>
    <cfRule type="cellIs" dxfId="176" priority="39" operator="equal">
      <formula>"OK"</formula>
    </cfRule>
  </conditionalFormatting>
  <conditionalFormatting sqref="E15">
    <cfRule type="cellIs" dxfId="175" priority="60" operator="equal">
      <formula>"Commentary Required"</formula>
    </cfRule>
  </conditionalFormatting>
  <conditionalFormatting sqref="E18:E19">
    <cfRule type="cellIs" dxfId="174" priority="59" operator="equal">
      <formula>"Commentary Required"</formula>
    </cfRule>
  </conditionalFormatting>
  <conditionalFormatting sqref="E26">
    <cfRule type="cellIs" dxfId="173" priority="58" operator="equal">
      <formula>"Commentary Required"</formula>
    </cfRule>
  </conditionalFormatting>
  <conditionalFormatting sqref="E32:E33">
    <cfRule type="cellIs" dxfId="172" priority="57" operator="equal">
      <formula>"Commentary Required"</formula>
    </cfRule>
  </conditionalFormatting>
  <conditionalFormatting sqref="E36:E37">
    <cfRule type="cellIs" dxfId="171" priority="56" operator="equal">
      <formula>"Commentary Required"</formula>
    </cfRule>
  </conditionalFormatting>
  <conditionalFormatting sqref="E40:E41">
    <cfRule type="cellIs" dxfId="170" priority="55" operator="equal">
      <formula>"Commentary Required"</formula>
    </cfRule>
  </conditionalFormatting>
  <conditionalFormatting sqref="E44">
    <cfRule type="cellIs" dxfId="169" priority="54" operator="equal">
      <formula>"Commentary Required"</formula>
    </cfRule>
  </conditionalFormatting>
  <conditionalFormatting sqref="E47">
    <cfRule type="cellIs" dxfId="168" priority="53" operator="equal">
      <formula>"Commentary Required"</formula>
    </cfRule>
  </conditionalFormatting>
  <conditionalFormatting sqref="E50">
    <cfRule type="cellIs" dxfId="167" priority="52" operator="equal">
      <formula>"Commentary Required"</formula>
    </cfRule>
  </conditionalFormatting>
  <conditionalFormatting sqref="E52:E53">
    <cfRule type="cellIs" dxfId="166" priority="51" operator="equal">
      <formula>"Commentary Required"</formula>
    </cfRule>
  </conditionalFormatting>
  <conditionalFormatting sqref="E68">
    <cfRule type="cellIs" dxfId="165" priority="50" operator="equal">
      <formula>"Commentary Required"</formula>
    </cfRule>
  </conditionalFormatting>
  <conditionalFormatting sqref="E70">
    <cfRule type="cellIs" dxfId="164" priority="49" operator="equal">
      <formula>"Commentary Required"</formula>
    </cfRule>
  </conditionalFormatting>
  <conditionalFormatting sqref="E73:E74">
    <cfRule type="cellIs" dxfId="163" priority="48" operator="equal">
      <formula>"Commentary Required"</formula>
    </cfRule>
  </conditionalFormatting>
  <conditionalFormatting sqref="E81">
    <cfRule type="cellIs" dxfId="162" priority="47" operator="equal">
      <formula>"Commentary Required"</formula>
    </cfRule>
  </conditionalFormatting>
  <conditionalFormatting sqref="E88:E92">
    <cfRule type="cellIs" dxfId="161" priority="46" operator="equal">
      <formula>"Commentary Required"</formula>
    </cfRule>
  </conditionalFormatting>
  <conditionalFormatting sqref="E112:E113">
    <cfRule type="cellIs" dxfId="160" priority="45" operator="equal">
      <formula>"Commentary Required"</formula>
    </cfRule>
  </conditionalFormatting>
  <conditionalFormatting sqref="E115:E116">
    <cfRule type="cellIs" dxfId="159" priority="44" operator="equal">
      <formula>"Commentary Required"</formula>
    </cfRule>
  </conditionalFormatting>
  <conditionalFormatting sqref="E119">
    <cfRule type="cellIs" dxfId="158" priority="42" operator="equal">
      <formula>"Commentary Required"</formula>
    </cfRule>
  </conditionalFormatting>
  <conditionalFormatting sqref="E122:E133">
    <cfRule type="cellIs" dxfId="157" priority="43" operator="equal">
      <formula>"Commentary Required"</formula>
    </cfRule>
  </conditionalFormatting>
  <conditionalFormatting sqref="F15">
    <cfRule type="cellIs" dxfId="156" priority="38" operator="equal">
      <formula>"Commentary Required"</formula>
    </cfRule>
    <cfRule type="cellIs" dxfId="155" priority="37" operator="equal">
      <formula>"OK"</formula>
    </cfRule>
  </conditionalFormatting>
  <conditionalFormatting sqref="F18:F19">
    <cfRule type="cellIs" dxfId="154" priority="36" operator="equal">
      <formula>"Commentary Required"</formula>
    </cfRule>
    <cfRule type="cellIs" dxfId="153" priority="35" operator="equal">
      <formula>"OK"</formula>
    </cfRule>
  </conditionalFormatting>
  <conditionalFormatting sqref="F26">
    <cfRule type="cellIs" dxfId="152" priority="33" operator="equal">
      <formula>"OK"</formula>
    </cfRule>
    <cfRule type="cellIs" dxfId="151" priority="34" operator="equal">
      <formula>"Commentary Required"</formula>
    </cfRule>
  </conditionalFormatting>
  <conditionalFormatting sqref="F32:F33">
    <cfRule type="cellIs" dxfId="150" priority="32" operator="equal">
      <formula>"Commentary Required"</formula>
    </cfRule>
    <cfRule type="cellIs" dxfId="149" priority="31" operator="equal">
      <formula>"OK"</formula>
    </cfRule>
  </conditionalFormatting>
  <conditionalFormatting sqref="F36:F37">
    <cfRule type="cellIs" dxfId="148" priority="30" operator="equal">
      <formula>"Commentary Required"</formula>
    </cfRule>
    <cfRule type="cellIs" dxfId="147" priority="29" operator="equal">
      <formula>"OK"</formula>
    </cfRule>
  </conditionalFormatting>
  <conditionalFormatting sqref="F40:F41">
    <cfRule type="cellIs" dxfId="146" priority="28" operator="equal">
      <formula>"Commentary Required"</formula>
    </cfRule>
    <cfRule type="cellIs" dxfId="145" priority="27" operator="equal">
      <formula>"OK"</formula>
    </cfRule>
  </conditionalFormatting>
  <conditionalFormatting sqref="F44">
    <cfRule type="cellIs" dxfId="144" priority="26" operator="equal">
      <formula>"Commentary Required"</formula>
    </cfRule>
    <cfRule type="cellIs" dxfId="143" priority="25" operator="equal">
      <formula>"OK"</formula>
    </cfRule>
  </conditionalFormatting>
  <conditionalFormatting sqref="F47">
    <cfRule type="cellIs" dxfId="142" priority="24" operator="equal">
      <formula>"Commentary Required"</formula>
    </cfRule>
    <cfRule type="cellIs" dxfId="141" priority="23" operator="equal">
      <formula>"OK"</formula>
    </cfRule>
  </conditionalFormatting>
  <conditionalFormatting sqref="F50">
    <cfRule type="cellIs" dxfId="140" priority="22" operator="equal">
      <formula>"Commentary Required"</formula>
    </cfRule>
    <cfRule type="cellIs" dxfId="139" priority="21" operator="equal">
      <formula>"OK"</formula>
    </cfRule>
  </conditionalFormatting>
  <conditionalFormatting sqref="F52:F53">
    <cfRule type="cellIs" dxfId="138" priority="20" operator="equal">
      <formula>"Commentary Required"</formula>
    </cfRule>
    <cfRule type="cellIs" dxfId="137" priority="19" operator="equal">
      <formula>"OK"</formula>
    </cfRule>
  </conditionalFormatting>
  <conditionalFormatting sqref="F68">
    <cfRule type="cellIs" dxfId="136" priority="18" operator="equal">
      <formula>"Commentary Required"</formula>
    </cfRule>
    <cfRule type="cellIs" dxfId="135" priority="17" operator="equal">
      <formula>"OK"</formula>
    </cfRule>
  </conditionalFormatting>
  <conditionalFormatting sqref="F70">
    <cfRule type="cellIs" dxfId="134" priority="15" operator="equal">
      <formula>"OK"</formula>
    </cfRule>
    <cfRule type="cellIs" dxfId="133" priority="16" operator="equal">
      <formula>"Commentary Required"</formula>
    </cfRule>
  </conditionalFormatting>
  <conditionalFormatting sqref="F73:F74">
    <cfRule type="cellIs" dxfId="132" priority="14" operator="equal">
      <formula>"Commentary Required"</formula>
    </cfRule>
    <cfRule type="cellIs" dxfId="131" priority="13" operator="equal">
      <formula>"OK"</formula>
    </cfRule>
  </conditionalFormatting>
  <conditionalFormatting sqref="F81">
    <cfRule type="cellIs" dxfId="130" priority="12" operator="equal">
      <formula>"Commentary Required"</formula>
    </cfRule>
    <cfRule type="cellIs" dxfId="129" priority="11" operator="equal">
      <formula>"OK"</formula>
    </cfRule>
  </conditionalFormatting>
  <conditionalFormatting sqref="F88:F92">
    <cfRule type="cellIs" dxfId="128" priority="10" operator="equal">
      <formula>"Commentary Required"</formula>
    </cfRule>
    <cfRule type="cellIs" dxfId="127" priority="9" operator="equal">
      <formula>"OK"</formula>
    </cfRule>
  </conditionalFormatting>
  <conditionalFormatting sqref="F112:F113">
    <cfRule type="cellIs" dxfId="126" priority="8" operator="equal">
      <formula>"Commentary Required"</formula>
    </cfRule>
    <cfRule type="cellIs" dxfId="125" priority="7" operator="equal">
      <formula>"OK"</formula>
    </cfRule>
  </conditionalFormatting>
  <conditionalFormatting sqref="F115:F116">
    <cfRule type="cellIs" dxfId="124" priority="6" operator="equal">
      <formula>"Commentary Required"</formula>
    </cfRule>
    <cfRule type="cellIs" dxfId="123" priority="5" operator="equal">
      <formula>"OK"</formula>
    </cfRule>
  </conditionalFormatting>
  <conditionalFormatting sqref="F119">
    <cfRule type="cellIs" dxfId="122" priority="4" operator="equal">
      <formula>"Commentary Required"</formula>
    </cfRule>
    <cfRule type="cellIs" dxfId="121" priority="3" operator="equal">
      <formula>"OK"</formula>
    </cfRule>
  </conditionalFormatting>
  <conditionalFormatting sqref="F122:F133">
    <cfRule type="cellIs" dxfId="120" priority="1" operator="equal">
      <formula>"OK"</formula>
    </cfRule>
    <cfRule type="cellIs" dxfId="119" priority="2" operator="equal">
      <formula>"Commentary Required"</formula>
    </cfRule>
  </conditionalFormatting>
  <dataValidations count="1">
    <dataValidation type="decimal" allowBlank="1" showInputMessage="1" showErrorMessage="1" errorTitle="Error" error="Please enter a number of +/- 11 digits" sqref="B144:B145 B131:B132 B120:B129 B112:B113 B99:B109 B96:B97 B93:B94 B82:B91 B78:B80 B75:B76 B68 B55:B65 B48:B52 B45:B46 B42:B43 B38:B40 B34:B36 B27:B32 B20:B25 B16:B18" xr:uid="{762E8D4C-303C-41C0-81E5-C4702E9D44BA}">
      <formula1>-99999999999</formula1>
      <formula2>99999999999</formula2>
    </dataValidation>
  </dataValidations>
  <pageMargins left="0.7" right="0.7" top="0.75" bottom="0.75" header="0.3" footer="0.3"/>
  <pageSetup paperSize="8" scale="54" fitToHeight="2"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08D9F-2658-403C-801C-5F1EE692B929}">
  <sheetPr codeName="Sheet10">
    <pageSetUpPr fitToPage="1"/>
  </sheetPr>
  <dimension ref="A1:R68"/>
  <sheetViews>
    <sheetView showGridLines="0" topLeftCell="B1" zoomScale="80" zoomScaleNormal="80" workbookViewId="0"/>
  </sheetViews>
  <sheetFormatPr defaultColWidth="10.42578125" defaultRowHeight="17.25" customHeight="1"/>
  <cols>
    <col min="1" max="1" width="2.42578125" style="91" hidden="1" customWidth="1"/>
    <col min="2" max="2" width="6.42578125" style="91" customWidth="1"/>
    <col min="3" max="3" width="24" style="91" customWidth="1"/>
    <col min="4" max="4" width="59" style="91" customWidth="1"/>
    <col min="5" max="14" width="21.42578125" style="91" customWidth="1"/>
    <col min="15" max="15" width="26.7109375" style="91" customWidth="1"/>
    <col min="16" max="16" width="17.42578125" style="91" customWidth="1"/>
    <col min="17" max="17" width="35.42578125" style="91" customWidth="1"/>
    <col min="18" max="18" width="12.7109375" style="91" bestFit="1" customWidth="1"/>
    <col min="19" max="20" width="10.42578125" style="92"/>
    <col min="21" max="21" width="50" style="92" bestFit="1" customWidth="1"/>
    <col min="22" max="16384" width="10.42578125" style="92"/>
  </cols>
  <sheetData>
    <row r="1" spans="1:18" s="89" customFormat="1" ht="13.15" customHeight="1">
      <c r="A1" s="313"/>
      <c r="B1" s="28" t="s">
        <v>313</v>
      </c>
      <c r="C1" s="28"/>
      <c r="D1" s="28"/>
      <c r="E1" s="28"/>
      <c r="F1" s="28"/>
      <c r="G1" s="28"/>
      <c r="H1" s="28"/>
      <c r="I1" s="28"/>
      <c r="J1" s="28"/>
      <c r="K1" s="28"/>
      <c r="L1" s="28"/>
      <c r="M1" s="28"/>
      <c r="N1" s="28"/>
      <c r="O1" s="28"/>
      <c r="P1" s="313"/>
      <c r="Q1" s="313"/>
      <c r="R1" s="313"/>
    </row>
    <row r="2" spans="1:18" s="90" customFormat="1" ht="16.899999999999999" customHeight="1">
      <c r="A2" s="314"/>
      <c r="B2" s="235" t="s">
        <v>108</v>
      </c>
      <c r="C2" s="315"/>
      <c r="D2" s="316" t="str">
        <f>'Cover Page'!F15</f>
        <v>&lt;&lt;Enter by Insurer&gt;&gt;</v>
      </c>
      <c r="E2" s="33"/>
      <c r="F2" s="33"/>
      <c r="G2" s="33"/>
      <c r="H2" s="33"/>
      <c r="I2" s="33"/>
      <c r="J2" s="33"/>
      <c r="K2" s="33"/>
      <c r="L2" s="33"/>
      <c r="M2" s="33"/>
      <c r="N2" s="33"/>
      <c r="O2" s="33"/>
      <c r="P2" s="314"/>
      <c r="Q2" s="314"/>
      <c r="R2" s="314"/>
    </row>
    <row r="3" spans="1:18" s="90" customFormat="1" ht="16.899999999999999" customHeight="1">
      <c r="A3" s="314"/>
      <c r="B3" s="235" t="s">
        <v>109</v>
      </c>
      <c r="C3" s="315"/>
      <c r="D3" s="317" t="str">
        <f>TEXT(IF('Cover Page'!P13="","",'Cover Page'!P13), "dd mmm yyyy")</f>
        <v/>
      </c>
      <c r="E3" s="33"/>
      <c r="F3" s="33"/>
      <c r="G3" s="33"/>
      <c r="H3" s="33"/>
      <c r="I3" s="33"/>
      <c r="J3" s="33"/>
      <c r="K3" s="33"/>
      <c r="L3" s="33"/>
      <c r="M3" s="33"/>
      <c r="N3" s="33"/>
      <c r="O3" s="33"/>
      <c r="P3" s="314"/>
      <c r="Q3" s="314"/>
      <c r="R3" s="314"/>
    </row>
    <row r="4" spans="1:18" s="90" customFormat="1" ht="16.899999999999999" customHeight="1">
      <c r="A4" s="314"/>
      <c r="B4" s="235" t="s">
        <v>110</v>
      </c>
      <c r="C4" s="315"/>
      <c r="D4" s="318"/>
      <c r="E4" s="33"/>
      <c r="F4" s="33"/>
      <c r="G4" s="33"/>
      <c r="H4" s="33"/>
      <c r="I4" s="33"/>
      <c r="J4" s="33"/>
      <c r="K4" s="33"/>
      <c r="L4" s="33"/>
      <c r="M4" s="33"/>
      <c r="N4" s="33"/>
      <c r="O4" s="33"/>
      <c r="P4" s="314"/>
      <c r="Q4" s="314"/>
      <c r="R4" s="314"/>
    </row>
    <row r="5" spans="1:18" ht="18" hidden="1" customHeight="1">
      <c r="A5" s="319"/>
    </row>
    <row r="6" spans="1:18" ht="18" customHeight="1">
      <c r="A6" s="319"/>
      <c r="B6" s="313" t="s">
        <v>111</v>
      </c>
      <c r="C6" s="313"/>
      <c r="D6" s="313"/>
      <c r="E6" s="313"/>
      <c r="F6" s="313"/>
      <c r="G6" s="313"/>
      <c r="H6" s="313"/>
      <c r="I6" s="313"/>
      <c r="J6" s="313"/>
      <c r="K6" s="313"/>
      <c r="L6" s="313"/>
      <c r="M6" s="313"/>
      <c r="N6" s="313"/>
      <c r="O6" s="313"/>
      <c r="P6" s="313"/>
      <c r="Q6" s="313"/>
    </row>
    <row r="7" spans="1:18" ht="18" hidden="1" customHeight="1">
      <c r="A7" s="319"/>
      <c r="B7" s="313"/>
      <c r="C7" s="313"/>
      <c r="D7" s="313"/>
      <c r="E7" s="313"/>
      <c r="F7" s="313"/>
      <c r="G7" s="313"/>
      <c r="H7" s="313"/>
      <c r="I7" s="313"/>
      <c r="J7" s="313"/>
      <c r="K7" s="313"/>
      <c r="L7" s="313"/>
      <c r="M7" s="313"/>
      <c r="N7" s="313"/>
      <c r="O7" s="313"/>
      <c r="P7" s="313"/>
      <c r="Q7" s="313"/>
    </row>
    <row r="8" spans="1:18" ht="60" customHeight="1">
      <c r="A8" s="319"/>
      <c r="B8" s="648" t="s">
        <v>85</v>
      </c>
      <c r="C8" s="649"/>
      <c r="D8" s="647"/>
      <c r="E8" s="650"/>
      <c r="F8" s="651"/>
      <c r="G8" s="651"/>
      <c r="H8" s="651"/>
      <c r="I8" s="651"/>
      <c r="J8" s="651"/>
      <c r="K8" s="651"/>
      <c r="L8" s="651"/>
      <c r="M8" s="652"/>
      <c r="O8" s="320"/>
      <c r="P8" s="320"/>
      <c r="Q8" s="320"/>
    </row>
    <row r="9" spans="1:18" ht="18" customHeight="1">
      <c r="A9" s="319"/>
      <c r="B9" s="313"/>
      <c r="C9" s="313"/>
      <c r="D9" s="313"/>
      <c r="E9" s="313"/>
      <c r="F9" s="313"/>
      <c r="G9" s="313"/>
      <c r="H9" s="313"/>
      <c r="I9" s="313"/>
      <c r="J9" s="313"/>
      <c r="K9" s="313"/>
      <c r="L9" s="313"/>
      <c r="M9" s="313"/>
      <c r="N9" s="313"/>
      <c r="O9" s="313"/>
      <c r="P9" s="313"/>
      <c r="Q9" s="313"/>
    </row>
    <row r="10" spans="1:18" ht="14.25">
      <c r="B10" s="653" t="s">
        <v>115</v>
      </c>
      <c r="C10" s="654"/>
      <c r="D10" s="655"/>
      <c r="E10" s="321" t="s">
        <v>116</v>
      </c>
      <c r="F10" s="321" t="s">
        <v>117</v>
      </c>
      <c r="G10" s="321" t="s">
        <v>118</v>
      </c>
      <c r="H10" s="321" t="s">
        <v>119</v>
      </c>
      <c r="I10" s="321" t="s">
        <v>120</v>
      </c>
      <c r="J10" s="321" t="s">
        <v>121</v>
      </c>
      <c r="K10" s="321" t="s">
        <v>122</v>
      </c>
      <c r="L10" s="321" t="s">
        <v>123</v>
      </c>
      <c r="M10" s="321" t="s">
        <v>124</v>
      </c>
      <c r="N10" s="321" t="s">
        <v>125</v>
      </c>
      <c r="O10" s="321" t="s">
        <v>314</v>
      </c>
      <c r="P10" s="321" t="s">
        <v>315</v>
      </c>
      <c r="Q10" s="321" t="s">
        <v>316</v>
      </c>
    </row>
    <row r="11" spans="1:18" ht="38.25" customHeight="1">
      <c r="B11" s="314" t="s">
        <v>317</v>
      </c>
      <c r="C11" s="322"/>
      <c r="D11" s="322"/>
      <c r="E11" s="323" t="s">
        <v>318</v>
      </c>
      <c r="F11" s="324"/>
      <c r="G11" s="324"/>
      <c r="H11" s="324"/>
      <c r="I11" s="324"/>
      <c r="J11" s="324"/>
      <c r="K11" s="324"/>
      <c r="L11" s="324"/>
      <c r="M11" s="324"/>
      <c r="N11" s="324"/>
      <c r="O11" s="325"/>
      <c r="P11" s="326" t="s">
        <v>319</v>
      </c>
      <c r="Q11" s="326" t="s">
        <v>320</v>
      </c>
      <c r="R11" s="327" t="s">
        <v>321</v>
      </c>
    </row>
    <row r="12" spans="1:18" ht="25.5">
      <c r="B12" s="656" t="s">
        <v>86</v>
      </c>
      <c r="C12" s="657"/>
      <c r="D12" s="658"/>
      <c r="E12" s="328" t="s">
        <v>44</v>
      </c>
      <c r="F12" s="328" t="s">
        <v>45</v>
      </c>
      <c r="G12" s="328" t="s">
        <v>46</v>
      </c>
      <c r="H12" s="328" t="s">
        <v>47</v>
      </c>
      <c r="I12" s="328" t="s">
        <v>48</v>
      </c>
      <c r="J12" s="328" t="s">
        <v>49</v>
      </c>
      <c r="K12" s="328" t="s">
        <v>50</v>
      </c>
      <c r="L12" s="328" t="s">
        <v>51</v>
      </c>
      <c r="M12" s="328" t="s">
        <v>52</v>
      </c>
      <c r="N12" s="328" t="s">
        <v>53</v>
      </c>
      <c r="O12" s="326" t="s">
        <v>322</v>
      </c>
      <c r="P12" s="93" t="s">
        <v>319</v>
      </c>
      <c r="Q12" s="93" t="s">
        <v>320</v>
      </c>
      <c r="R12" s="327" t="s">
        <v>321</v>
      </c>
    </row>
    <row r="13" spans="1:18" ht="78.75" customHeight="1">
      <c r="A13" s="329"/>
      <c r="B13" s="330" t="s">
        <v>30</v>
      </c>
      <c r="C13" s="646" t="s">
        <v>323</v>
      </c>
      <c r="D13" s="647"/>
      <c r="E13" s="331"/>
      <c r="F13" s="331"/>
      <c r="G13" s="331"/>
      <c r="H13" s="331"/>
      <c r="I13" s="331"/>
      <c r="J13" s="331"/>
      <c r="K13" s="331"/>
      <c r="L13" s="331"/>
      <c r="M13" s="331"/>
      <c r="N13" s="331"/>
      <c r="O13" s="94"/>
      <c r="P13" s="94"/>
      <c r="Q13" s="331"/>
    </row>
    <row r="14" spans="1:18" ht="33.75" customHeight="1">
      <c r="A14" s="329"/>
      <c r="B14" s="330" t="s">
        <v>324</v>
      </c>
      <c r="C14" s="646" t="s">
        <v>87</v>
      </c>
      <c r="D14" s="647"/>
      <c r="E14" s="331"/>
      <c r="F14" s="331"/>
      <c r="G14" s="331"/>
      <c r="H14" s="331"/>
      <c r="I14" s="331"/>
      <c r="J14" s="331"/>
      <c r="K14" s="331"/>
      <c r="L14" s="331"/>
      <c r="M14" s="331"/>
      <c r="N14" s="331"/>
      <c r="O14" s="331"/>
      <c r="P14" s="94"/>
      <c r="Q14" s="331"/>
    </row>
    <row r="15" spans="1:18" ht="33.75" customHeight="1">
      <c r="B15" s="332" t="s">
        <v>325</v>
      </c>
      <c r="C15" s="646" t="s">
        <v>88</v>
      </c>
      <c r="D15" s="647"/>
      <c r="E15" s="331"/>
      <c r="F15" s="331"/>
      <c r="G15" s="331"/>
      <c r="H15" s="331"/>
      <c r="I15" s="331"/>
      <c r="J15" s="331"/>
      <c r="K15" s="331"/>
      <c r="L15" s="331"/>
      <c r="M15" s="331"/>
      <c r="N15" s="331"/>
      <c r="O15" s="94"/>
      <c r="P15" s="94"/>
      <c r="Q15" s="331"/>
    </row>
    <row r="16" spans="1:18" ht="33.75" customHeight="1">
      <c r="B16" s="332" t="s">
        <v>326</v>
      </c>
      <c r="C16" s="646" t="s">
        <v>327</v>
      </c>
      <c r="D16" s="647"/>
      <c r="E16" s="333"/>
      <c r="F16" s="333"/>
      <c r="G16" s="333"/>
      <c r="H16" s="333"/>
      <c r="I16" s="333"/>
      <c r="J16" s="333"/>
      <c r="K16" s="333"/>
      <c r="L16" s="333"/>
      <c r="M16" s="333"/>
      <c r="N16" s="333"/>
      <c r="O16" s="94"/>
      <c r="P16" s="94"/>
      <c r="Q16" s="331"/>
    </row>
    <row r="17" spans="1:18" ht="33" customHeight="1">
      <c r="B17" s="332" t="s">
        <v>328</v>
      </c>
      <c r="C17" s="646" t="s">
        <v>329</v>
      </c>
      <c r="D17" s="647"/>
      <c r="E17" s="334"/>
      <c r="F17" s="334"/>
      <c r="G17" s="334"/>
      <c r="H17" s="334"/>
      <c r="I17" s="334"/>
      <c r="J17" s="334"/>
      <c r="K17" s="334"/>
      <c r="L17" s="334"/>
      <c r="M17" s="334"/>
      <c r="N17" s="334"/>
      <c r="O17" s="94"/>
      <c r="P17" s="94"/>
      <c r="Q17" s="331"/>
    </row>
    <row r="18" spans="1:18" ht="33" customHeight="1">
      <c r="B18" s="332" t="s">
        <v>330</v>
      </c>
      <c r="C18" s="646" t="s">
        <v>331</v>
      </c>
      <c r="D18" s="647"/>
      <c r="E18" s="333"/>
      <c r="F18" s="333"/>
      <c r="G18" s="333"/>
      <c r="H18" s="333"/>
      <c r="I18" s="333"/>
      <c r="J18" s="333"/>
      <c r="K18" s="333"/>
      <c r="L18" s="333"/>
      <c r="M18" s="333"/>
      <c r="N18" s="333"/>
      <c r="O18" s="94"/>
      <c r="P18" s="94"/>
      <c r="Q18" s="331"/>
    </row>
    <row r="19" spans="1:18" ht="33" customHeight="1">
      <c r="B19" s="332" t="s">
        <v>332</v>
      </c>
      <c r="C19" s="646" t="s">
        <v>333</v>
      </c>
      <c r="D19" s="647"/>
      <c r="E19" s="333"/>
      <c r="F19" s="333"/>
      <c r="G19" s="333"/>
      <c r="H19" s="333"/>
      <c r="I19" s="333"/>
      <c r="J19" s="333"/>
      <c r="K19" s="333"/>
      <c r="L19" s="333"/>
      <c r="M19" s="333"/>
      <c r="N19" s="333"/>
      <c r="O19" s="94"/>
      <c r="P19" s="94"/>
      <c r="Q19" s="331"/>
    </row>
    <row r="20" spans="1:18" ht="33" customHeight="1">
      <c r="B20" s="332" t="s">
        <v>334</v>
      </c>
      <c r="C20" s="646" t="s">
        <v>89</v>
      </c>
      <c r="D20" s="647"/>
      <c r="E20" s="331"/>
      <c r="F20" s="331"/>
      <c r="G20" s="331"/>
      <c r="H20" s="331"/>
      <c r="I20" s="331"/>
      <c r="J20" s="331"/>
      <c r="K20" s="331"/>
      <c r="L20" s="331"/>
      <c r="M20" s="331"/>
      <c r="N20" s="331"/>
      <c r="O20" s="94"/>
      <c r="P20" s="94"/>
      <c r="Q20" s="331"/>
    </row>
    <row r="21" spans="1:18" ht="33" customHeight="1">
      <c r="B21" s="332" t="s">
        <v>335</v>
      </c>
      <c r="C21" s="646" t="s">
        <v>336</v>
      </c>
      <c r="D21" s="647"/>
      <c r="E21" s="334"/>
      <c r="F21" s="334"/>
      <c r="G21" s="334"/>
      <c r="H21" s="334"/>
      <c r="I21" s="334"/>
      <c r="J21" s="334"/>
      <c r="K21" s="334"/>
      <c r="L21" s="334"/>
      <c r="M21" s="334"/>
      <c r="N21" s="334"/>
      <c r="O21" s="94"/>
      <c r="P21" s="94"/>
      <c r="Q21" s="331"/>
    </row>
    <row r="22" spans="1:18" ht="33" customHeight="1">
      <c r="B22" s="332" t="s">
        <v>337</v>
      </c>
      <c r="C22" s="646" t="s">
        <v>338</v>
      </c>
      <c r="D22" s="647"/>
      <c r="E22" s="334"/>
      <c r="F22" s="334"/>
      <c r="G22" s="334"/>
      <c r="H22" s="334"/>
      <c r="I22" s="334"/>
      <c r="J22" s="334"/>
      <c r="K22" s="334"/>
      <c r="L22" s="334"/>
      <c r="M22" s="334"/>
      <c r="N22" s="334"/>
      <c r="O22" s="94"/>
      <c r="P22" s="94"/>
      <c r="Q22" s="331"/>
    </row>
    <row r="23" spans="1:18" ht="33" customHeight="1">
      <c r="B23" s="332" t="s">
        <v>339</v>
      </c>
      <c r="C23" s="646" t="s">
        <v>340</v>
      </c>
      <c r="D23" s="647"/>
      <c r="E23" s="334"/>
      <c r="F23" s="334"/>
      <c r="G23" s="334"/>
      <c r="H23" s="334"/>
      <c r="I23" s="334"/>
      <c r="J23" s="334"/>
      <c r="K23" s="334"/>
      <c r="L23" s="334"/>
      <c r="M23" s="334"/>
      <c r="N23" s="334"/>
      <c r="O23" s="94"/>
      <c r="P23" s="94"/>
      <c r="Q23" s="331"/>
    </row>
    <row r="24" spans="1:18" ht="33" customHeight="1">
      <c r="B24" s="332" t="s">
        <v>341</v>
      </c>
      <c r="C24" s="646" t="s">
        <v>342</v>
      </c>
      <c r="D24" s="647"/>
      <c r="E24" s="334"/>
      <c r="F24" s="334"/>
      <c r="G24" s="334"/>
      <c r="H24" s="334"/>
      <c r="I24" s="334"/>
      <c r="J24" s="334"/>
      <c r="K24" s="334"/>
      <c r="L24" s="334"/>
      <c r="M24" s="334"/>
      <c r="N24" s="334"/>
      <c r="O24" s="94"/>
      <c r="P24" s="94"/>
      <c r="Q24" s="331"/>
    </row>
    <row r="25" spans="1:18" ht="33" customHeight="1">
      <c r="B25" s="332" t="s">
        <v>343</v>
      </c>
      <c r="C25" s="646" t="s">
        <v>90</v>
      </c>
      <c r="D25" s="647"/>
      <c r="E25" s="331"/>
      <c r="F25" s="331"/>
      <c r="G25" s="331"/>
      <c r="H25" s="331"/>
      <c r="I25" s="331"/>
      <c r="J25" s="331"/>
      <c r="K25" s="331"/>
      <c r="L25" s="331"/>
      <c r="M25" s="331"/>
      <c r="N25" s="331"/>
      <c r="O25" s="331"/>
      <c r="P25" s="94"/>
      <c r="Q25" s="331"/>
    </row>
    <row r="26" spans="1:18" s="96" customFormat="1" ht="18" customHeight="1">
      <c r="A26" s="335"/>
      <c r="B26" s="662" t="s">
        <v>344</v>
      </c>
      <c r="C26" s="663"/>
      <c r="D26" s="664"/>
      <c r="E26" s="95">
        <f t="shared" ref="E26:O26" si="0">SUM(E27,E34,E36,E43,E47)</f>
        <v>0</v>
      </c>
      <c r="F26" s="95">
        <f t="shared" si="0"/>
        <v>0</v>
      </c>
      <c r="G26" s="95">
        <f t="shared" si="0"/>
        <v>0</v>
      </c>
      <c r="H26" s="95">
        <f t="shared" si="0"/>
        <v>0</v>
      </c>
      <c r="I26" s="95">
        <f t="shared" si="0"/>
        <v>0</v>
      </c>
      <c r="J26" s="95">
        <f t="shared" si="0"/>
        <v>0</v>
      </c>
      <c r="K26" s="95">
        <f t="shared" si="0"/>
        <v>0</v>
      </c>
      <c r="L26" s="95">
        <f t="shared" si="0"/>
        <v>0</v>
      </c>
      <c r="M26" s="95">
        <f t="shared" si="0"/>
        <v>0</v>
      </c>
      <c r="N26" s="95">
        <f t="shared" si="0"/>
        <v>0</v>
      </c>
      <c r="O26" s="95">
        <f t="shared" si="0"/>
        <v>0</v>
      </c>
      <c r="P26" s="95">
        <f t="shared" ref="P26:P62" si="1">SUM(E26:O26)</f>
        <v>0</v>
      </c>
      <c r="Q26" s="331"/>
      <c r="R26" s="335"/>
    </row>
    <row r="27" spans="1:18" s="96" customFormat="1" ht="18" customHeight="1">
      <c r="A27" s="335"/>
      <c r="B27" s="336" t="s">
        <v>345</v>
      </c>
      <c r="C27" s="337"/>
      <c r="D27" s="338"/>
      <c r="E27" s="95">
        <f t="shared" ref="E27:O27" si="2">SUM(E28:E33)</f>
        <v>0</v>
      </c>
      <c r="F27" s="95">
        <f t="shared" si="2"/>
        <v>0</v>
      </c>
      <c r="G27" s="95">
        <f t="shared" si="2"/>
        <v>0</v>
      </c>
      <c r="H27" s="95">
        <f t="shared" si="2"/>
        <v>0</v>
      </c>
      <c r="I27" s="95">
        <f t="shared" si="2"/>
        <v>0</v>
      </c>
      <c r="J27" s="95">
        <f t="shared" si="2"/>
        <v>0</v>
      </c>
      <c r="K27" s="95">
        <f t="shared" si="2"/>
        <v>0</v>
      </c>
      <c r="L27" s="95">
        <f t="shared" si="2"/>
        <v>0</v>
      </c>
      <c r="M27" s="95">
        <f t="shared" si="2"/>
        <v>0</v>
      </c>
      <c r="N27" s="95">
        <f t="shared" si="2"/>
        <v>0</v>
      </c>
      <c r="O27" s="95">
        <f t="shared" si="2"/>
        <v>0</v>
      </c>
      <c r="P27" s="95">
        <f t="shared" si="1"/>
        <v>0</v>
      </c>
      <c r="Q27" s="331"/>
      <c r="R27" s="335"/>
    </row>
    <row r="28" spans="1:18" s="96" customFormat="1" ht="18" customHeight="1">
      <c r="A28" s="335"/>
      <c r="B28" s="339" t="s">
        <v>346</v>
      </c>
      <c r="C28" s="337"/>
      <c r="D28" s="338"/>
      <c r="E28" s="97"/>
      <c r="F28" s="97"/>
      <c r="G28" s="97"/>
      <c r="H28" s="97"/>
      <c r="I28" s="97"/>
      <c r="J28" s="97"/>
      <c r="K28" s="97"/>
      <c r="L28" s="97"/>
      <c r="M28" s="97"/>
      <c r="N28" s="97"/>
      <c r="O28" s="97"/>
      <c r="P28" s="95">
        <f t="shared" si="1"/>
        <v>0</v>
      </c>
      <c r="Q28" s="331"/>
      <c r="R28" s="335"/>
    </row>
    <row r="29" spans="1:18" s="96" customFormat="1" ht="26.25" customHeight="1">
      <c r="A29" s="335"/>
      <c r="B29" s="659" t="s">
        <v>347</v>
      </c>
      <c r="C29" s="660"/>
      <c r="D29" s="661"/>
      <c r="E29" s="97"/>
      <c r="F29" s="97"/>
      <c r="G29" s="97"/>
      <c r="H29" s="97"/>
      <c r="I29" s="97"/>
      <c r="J29" s="97"/>
      <c r="K29" s="97"/>
      <c r="L29" s="97"/>
      <c r="M29" s="97"/>
      <c r="N29" s="97"/>
      <c r="O29" s="97"/>
      <c r="P29" s="95">
        <f t="shared" si="1"/>
        <v>0</v>
      </c>
      <c r="Q29" s="331"/>
      <c r="R29" s="335"/>
    </row>
    <row r="30" spans="1:18" s="96" customFormat="1" ht="18" customHeight="1">
      <c r="A30" s="335"/>
      <c r="B30" s="339" t="s">
        <v>348</v>
      </c>
      <c r="C30" s="337"/>
      <c r="D30" s="338"/>
      <c r="E30" s="97"/>
      <c r="F30" s="97"/>
      <c r="G30" s="97"/>
      <c r="H30" s="97"/>
      <c r="I30" s="97"/>
      <c r="J30" s="97"/>
      <c r="K30" s="97"/>
      <c r="L30" s="97"/>
      <c r="M30" s="97"/>
      <c r="N30" s="97"/>
      <c r="O30" s="97"/>
      <c r="P30" s="95">
        <f t="shared" si="1"/>
        <v>0</v>
      </c>
      <c r="Q30" s="331"/>
      <c r="R30" s="335"/>
    </row>
    <row r="31" spans="1:18" s="96" customFormat="1" ht="18" customHeight="1">
      <c r="A31" s="335"/>
      <c r="B31" s="339" t="s">
        <v>349</v>
      </c>
      <c r="C31" s="337"/>
      <c r="D31" s="338"/>
      <c r="E31" s="97"/>
      <c r="F31" s="97"/>
      <c r="G31" s="97"/>
      <c r="H31" s="97"/>
      <c r="I31" s="97"/>
      <c r="J31" s="97"/>
      <c r="K31" s="97"/>
      <c r="L31" s="97"/>
      <c r="M31" s="97"/>
      <c r="N31" s="97"/>
      <c r="O31" s="97"/>
      <c r="P31" s="95">
        <f t="shared" si="1"/>
        <v>0</v>
      </c>
      <c r="Q31" s="331"/>
      <c r="R31" s="335"/>
    </row>
    <row r="32" spans="1:18" s="96" customFormat="1" ht="18" customHeight="1">
      <c r="A32" s="335"/>
      <c r="B32" s="339" t="s">
        <v>350</v>
      </c>
      <c r="C32" s="337"/>
      <c r="D32" s="338"/>
      <c r="E32" s="97"/>
      <c r="F32" s="97"/>
      <c r="G32" s="97"/>
      <c r="H32" s="97"/>
      <c r="I32" s="97"/>
      <c r="J32" s="97"/>
      <c r="K32" s="97"/>
      <c r="L32" s="97"/>
      <c r="M32" s="97"/>
      <c r="N32" s="97"/>
      <c r="O32" s="97"/>
      <c r="P32" s="95">
        <f t="shared" si="1"/>
        <v>0</v>
      </c>
      <c r="Q32" s="331"/>
      <c r="R32" s="335"/>
    </row>
    <row r="33" spans="1:18" s="96" customFormat="1" ht="18" customHeight="1">
      <c r="A33" s="335"/>
      <c r="B33" s="339" t="s">
        <v>351</v>
      </c>
      <c r="C33" s="337"/>
      <c r="D33" s="338"/>
      <c r="E33" s="97"/>
      <c r="F33" s="97"/>
      <c r="G33" s="97"/>
      <c r="H33" s="97"/>
      <c r="I33" s="97"/>
      <c r="J33" s="97"/>
      <c r="K33" s="97"/>
      <c r="L33" s="97"/>
      <c r="M33" s="97"/>
      <c r="N33" s="97"/>
      <c r="O33" s="97"/>
      <c r="P33" s="95">
        <f t="shared" si="1"/>
        <v>0</v>
      </c>
      <c r="Q33" s="331"/>
      <c r="R33" s="335"/>
    </row>
    <row r="34" spans="1:18" s="96" customFormat="1" ht="18" customHeight="1">
      <c r="A34" s="335"/>
      <c r="B34" s="336" t="s">
        <v>352</v>
      </c>
      <c r="C34" s="337"/>
      <c r="D34" s="338"/>
      <c r="E34" s="95">
        <f t="shared" ref="E34:O34" si="3">SUM(E35)</f>
        <v>0</v>
      </c>
      <c r="F34" s="95">
        <f t="shared" si="3"/>
        <v>0</v>
      </c>
      <c r="G34" s="95">
        <f t="shared" si="3"/>
        <v>0</v>
      </c>
      <c r="H34" s="95">
        <f t="shared" si="3"/>
        <v>0</v>
      </c>
      <c r="I34" s="95">
        <f t="shared" si="3"/>
        <v>0</v>
      </c>
      <c r="J34" s="95">
        <f t="shared" si="3"/>
        <v>0</v>
      </c>
      <c r="K34" s="95">
        <f t="shared" si="3"/>
        <v>0</v>
      </c>
      <c r="L34" s="95">
        <f t="shared" si="3"/>
        <v>0</v>
      </c>
      <c r="M34" s="95">
        <f t="shared" si="3"/>
        <v>0</v>
      </c>
      <c r="N34" s="95">
        <f t="shared" si="3"/>
        <v>0</v>
      </c>
      <c r="O34" s="95">
        <f t="shared" si="3"/>
        <v>0</v>
      </c>
      <c r="P34" s="95">
        <f t="shared" si="1"/>
        <v>0</v>
      </c>
      <c r="Q34" s="331"/>
      <c r="R34" s="335"/>
    </row>
    <row r="35" spans="1:18" s="96" customFormat="1" ht="18" customHeight="1">
      <c r="A35" s="335"/>
      <c r="B35" s="339" t="s">
        <v>353</v>
      </c>
      <c r="C35" s="337"/>
      <c r="D35" s="338"/>
      <c r="E35" s="97"/>
      <c r="F35" s="97"/>
      <c r="G35" s="97"/>
      <c r="H35" s="97"/>
      <c r="I35" s="97"/>
      <c r="J35" s="97"/>
      <c r="K35" s="97"/>
      <c r="L35" s="97"/>
      <c r="M35" s="97"/>
      <c r="N35" s="97"/>
      <c r="O35" s="97"/>
      <c r="P35" s="95">
        <f t="shared" si="1"/>
        <v>0</v>
      </c>
      <c r="Q35" s="331"/>
      <c r="R35" s="335"/>
    </row>
    <row r="36" spans="1:18" s="96" customFormat="1" ht="18" customHeight="1">
      <c r="A36" s="335"/>
      <c r="B36" s="336" t="s">
        <v>354</v>
      </c>
      <c r="C36" s="337"/>
      <c r="D36" s="338"/>
      <c r="E36" s="95">
        <f t="shared" ref="E36:O36" si="4">SUM(E37:E42)</f>
        <v>0</v>
      </c>
      <c r="F36" s="95">
        <f t="shared" si="4"/>
        <v>0</v>
      </c>
      <c r="G36" s="95">
        <f t="shared" si="4"/>
        <v>0</v>
      </c>
      <c r="H36" s="95">
        <f t="shared" si="4"/>
        <v>0</v>
      </c>
      <c r="I36" s="95">
        <f t="shared" si="4"/>
        <v>0</v>
      </c>
      <c r="J36" s="95">
        <f t="shared" si="4"/>
        <v>0</v>
      </c>
      <c r="K36" s="95">
        <f t="shared" si="4"/>
        <v>0</v>
      </c>
      <c r="L36" s="95">
        <f t="shared" si="4"/>
        <v>0</v>
      </c>
      <c r="M36" s="95">
        <f t="shared" si="4"/>
        <v>0</v>
      </c>
      <c r="N36" s="95">
        <f t="shared" si="4"/>
        <v>0</v>
      </c>
      <c r="O36" s="95">
        <f t="shared" si="4"/>
        <v>0</v>
      </c>
      <c r="P36" s="95">
        <f t="shared" si="1"/>
        <v>0</v>
      </c>
      <c r="Q36" s="331"/>
      <c r="R36" s="335"/>
    </row>
    <row r="37" spans="1:18" s="96" customFormat="1" ht="18" customHeight="1">
      <c r="A37" s="335"/>
      <c r="B37" s="339" t="s">
        <v>355</v>
      </c>
      <c r="C37" s="337"/>
      <c r="D37" s="338"/>
      <c r="E37" s="97"/>
      <c r="F37" s="97"/>
      <c r="G37" s="97"/>
      <c r="H37" s="97"/>
      <c r="I37" s="97"/>
      <c r="J37" s="97"/>
      <c r="K37" s="97"/>
      <c r="L37" s="97"/>
      <c r="M37" s="97"/>
      <c r="N37" s="97"/>
      <c r="O37" s="97"/>
      <c r="P37" s="95">
        <f t="shared" si="1"/>
        <v>0</v>
      </c>
      <c r="Q37" s="331"/>
      <c r="R37" s="335"/>
    </row>
    <row r="38" spans="1:18" s="96" customFormat="1" ht="18" customHeight="1">
      <c r="A38" s="335"/>
      <c r="B38" s="339" t="s">
        <v>356</v>
      </c>
      <c r="C38" s="337"/>
      <c r="D38" s="338"/>
      <c r="E38" s="97"/>
      <c r="F38" s="97"/>
      <c r="G38" s="97"/>
      <c r="H38" s="97"/>
      <c r="I38" s="97"/>
      <c r="J38" s="97"/>
      <c r="K38" s="97"/>
      <c r="L38" s="97"/>
      <c r="M38" s="97"/>
      <c r="N38" s="97"/>
      <c r="O38" s="97"/>
      <c r="P38" s="95">
        <f t="shared" si="1"/>
        <v>0</v>
      </c>
      <c r="Q38" s="331"/>
      <c r="R38" s="335"/>
    </row>
    <row r="39" spans="1:18" s="96" customFormat="1" ht="18" customHeight="1">
      <c r="A39" s="335"/>
      <c r="B39" s="339" t="s">
        <v>357</v>
      </c>
      <c r="C39" s="337"/>
      <c r="D39" s="338"/>
      <c r="E39" s="97"/>
      <c r="F39" s="97"/>
      <c r="G39" s="97"/>
      <c r="H39" s="97"/>
      <c r="I39" s="97"/>
      <c r="J39" s="97"/>
      <c r="K39" s="97"/>
      <c r="L39" s="97"/>
      <c r="M39" s="97"/>
      <c r="N39" s="97"/>
      <c r="O39" s="97"/>
      <c r="P39" s="95">
        <f t="shared" si="1"/>
        <v>0</v>
      </c>
      <c r="Q39" s="331"/>
      <c r="R39" s="335"/>
    </row>
    <row r="40" spans="1:18" s="96" customFormat="1" ht="18" customHeight="1">
      <c r="A40" s="335"/>
      <c r="B40" s="339" t="s">
        <v>358</v>
      </c>
      <c r="C40" s="337"/>
      <c r="D40" s="338"/>
      <c r="E40" s="97"/>
      <c r="F40" s="97"/>
      <c r="G40" s="97"/>
      <c r="H40" s="97"/>
      <c r="I40" s="97"/>
      <c r="J40" s="97"/>
      <c r="K40" s="97"/>
      <c r="L40" s="97"/>
      <c r="M40" s="97"/>
      <c r="N40" s="97"/>
      <c r="O40" s="97"/>
      <c r="P40" s="95">
        <f t="shared" si="1"/>
        <v>0</v>
      </c>
      <c r="Q40" s="331"/>
      <c r="R40" s="335"/>
    </row>
    <row r="41" spans="1:18" s="96" customFormat="1" ht="18" customHeight="1">
      <c r="A41" s="335"/>
      <c r="B41" s="339" t="s">
        <v>359</v>
      </c>
      <c r="C41" s="337"/>
      <c r="D41" s="338"/>
      <c r="E41" s="97"/>
      <c r="F41" s="97"/>
      <c r="G41" s="97"/>
      <c r="H41" s="97"/>
      <c r="I41" s="97"/>
      <c r="J41" s="97"/>
      <c r="K41" s="97"/>
      <c r="L41" s="97"/>
      <c r="M41" s="97"/>
      <c r="N41" s="97"/>
      <c r="O41" s="97"/>
      <c r="P41" s="95">
        <f t="shared" si="1"/>
        <v>0</v>
      </c>
      <c r="Q41" s="331"/>
      <c r="R41" s="335"/>
    </row>
    <row r="42" spans="1:18" s="96" customFormat="1" ht="18" customHeight="1">
      <c r="A42" s="335"/>
      <c r="B42" s="339" t="s">
        <v>360</v>
      </c>
      <c r="C42" s="337"/>
      <c r="D42" s="338"/>
      <c r="E42" s="97"/>
      <c r="F42" s="97"/>
      <c r="G42" s="97"/>
      <c r="H42" s="97"/>
      <c r="I42" s="97"/>
      <c r="J42" s="97"/>
      <c r="K42" s="97"/>
      <c r="L42" s="97"/>
      <c r="M42" s="97"/>
      <c r="N42" s="97"/>
      <c r="O42" s="97"/>
      <c r="P42" s="95">
        <f t="shared" si="1"/>
        <v>0</v>
      </c>
      <c r="Q42" s="331"/>
      <c r="R42" s="335"/>
    </row>
    <row r="43" spans="1:18" s="96" customFormat="1" ht="18" customHeight="1">
      <c r="A43" s="335"/>
      <c r="B43" s="336" t="s">
        <v>361</v>
      </c>
      <c r="C43" s="337"/>
      <c r="D43" s="338"/>
      <c r="E43" s="95">
        <f t="shared" ref="E43:O43" si="5">SUM(E44:E46)</f>
        <v>0</v>
      </c>
      <c r="F43" s="95">
        <f t="shared" si="5"/>
        <v>0</v>
      </c>
      <c r="G43" s="95">
        <f t="shared" si="5"/>
        <v>0</v>
      </c>
      <c r="H43" s="95">
        <f t="shared" si="5"/>
        <v>0</v>
      </c>
      <c r="I43" s="95">
        <f t="shared" si="5"/>
        <v>0</v>
      </c>
      <c r="J43" s="95">
        <f t="shared" si="5"/>
        <v>0</v>
      </c>
      <c r="K43" s="95">
        <f t="shared" si="5"/>
        <v>0</v>
      </c>
      <c r="L43" s="95">
        <f t="shared" si="5"/>
        <v>0</v>
      </c>
      <c r="M43" s="95">
        <f t="shared" si="5"/>
        <v>0</v>
      </c>
      <c r="N43" s="95">
        <f t="shared" si="5"/>
        <v>0</v>
      </c>
      <c r="O43" s="95">
        <f t="shared" si="5"/>
        <v>0</v>
      </c>
      <c r="P43" s="95">
        <f t="shared" si="1"/>
        <v>0</v>
      </c>
      <c r="Q43" s="331"/>
      <c r="R43" s="335"/>
    </row>
    <row r="44" spans="1:18" s="96" customFormat="1" ht="18" customHeight="1">
      <c r="A44" s="335"/>
      <c r="B44" s="339" t="s">
        <v>362</v>
      </c>
      <c r="C44" s="337"/>
      <c r="D44" s="338"/>
      <c r="E44" s="97"/>
      <c r="F44" s="97"/>
      <c r="G44" s="97"/>
      <c r="H44" s="97"/>
      <c r="I44" s="97"/>
      <c r="J44" s="97"/>
      <c r="K44" s="97"/>
      <c r="L44" s="97"/>
      <c r="M44" s="97"/>
      <c r="N44" s="97"/>
      <c r="O44" s="97"/>
      <c r="P44" s="95">
        <f t="shared" si="1"/>
        <v>0</v>
      </c>
      <c r="Q44" s="331"/>
      <c r="R44" s="335"/>
    </row>
    <row r="45" spans="1:18" s="96" customFormat="1" ht="18" customHeight="1">
      <c r="A45" s="335"/>
      <c r="B45" s="339" t="s">
        <v>363</v>
      </c>
      <c r="C45" s="337"/>
      <c r="D45" s="338"/>
      <c r="E45" s="97"/>
      <c r="F45" s="97"/>
      <c r="G45" s="97"/>
      <c r="H45" s="97"/>
      <c r="I45" s="97"/>
      <c r="J45" s="97"/>
      <c r="K45" s="97"/>
      <c r="L45" s="97"/>
      <c r="M45" s="97"/>
      <c r="N45" s="97"/>
      <c r="O45" s="97"/>
      <c r="P45" s="95">
        <f t="shared" si="1"/>
        <v>0</v>
      </c>
      <c r="Q45" s="331"/>
      <c r="R45" s="335"/>
    </row>
    <row r="46" spans="1:18" s="96" customFormat="1" ht="18" customHeight="1">
      <c r="A46" s="335"/>
      <c r="B46" s="339" t="s">
        <v>364</v>
      </c>
      <c r="C46" s="337"/>
      <c r="D46" s="338"/>
      <c r="E46" s="97"/>
      <c r="F46" s="97"/>
      <c r="G46" s="97"/>
      <c r="H46" s="97"/>
      <c r="I46" s="97"/>
      <c r="J46" s="97"/>
      <c r="K46" s="97"/>
      <c r="L46" s="97"/>
      <c r="M46" s="97"/>
      <c r="N46" s="97"/>
      <c r="O46" s="97"/>
      <c r="P46" s="95">
        <f t="shared" si="1"/>
        <v>0</v>
      </c>
      <c r="Q46" s="331"/>
      <c r="R46" s="335"/>
    </row>
    <row r="47" spans="1:18" s="96" customFormat="1" ht="18" customHeight="1">
      <c r="A47" s="335"/>
      <c r="B47" s="336" t="s">
        <v>365</v>
      </c>
      <c r="C47" s="337"/>
      <c r="D47" s="338"/>
      <c r="E47" s="95">
        <f t="shared" ref="E47:O47" si="6">SUM(E48:E51)</f>
        <v>0</v>
      </c>
      <c r="F47" s="95">
        <f t="shared" si="6"/>
        <v>0</v>
      </c>
      <c r="G47" s="95">
        <f t="shared" si="6"/>
        <v>0</v>
      </c>
      <c r="H47" s="95">
        <f t="shared" si="6"/>
        <v>0</v>
      </c>
      <c r="I47" s="95">
        <f t="shared" si="6"/>
        <v>0</v>
      </c>
      <c r="J47" s="95">
        <f t="shared" si="6"/>
        <v>0</v>
      </c>
      <c r="K47" s="95">
        <f t="shared" si="6"/>
        <v>0</v>
      </c>
      <c r="L47" s="95">
        <f t="shared" si="6"/>
        <v>0</v>
      </c>
      <c r="M47" s="95">
        <f t="shared" si="6"/>
        <v>0</v>
      </c>
      <c r="N47" s="95">
        <f t="shared" si="6"/>
        <v>0</v>
      </c>
      <c r="O47" s="95">
        <f t="shared" si="6"/>
        <v>0</v>
      </c>
      <c r="P47" s="95">
        <f t="shared" si="1"/>
        <v>0</v>
      </c>
      <c r="Q47" s="331"/>
      <c r="R47" s="335"/>
    </row>
    <row r="48" spans="1:18" s="96" customFormat="1" ht="18" customHeight="1">
      <c r="A48" s="335"/>
      <c r="B48" s="339" t="s">
        <v>366</v>
      </c>
      <c r="C48" s="337"/>
      <c r="D48" s="338"/>
      <c r="E48" s="97"/>
      <c r="F48" s="97"/>
      <c r="G48" s="97"/>
      <c r="H48" s="97"/>
      <c r="I48" s="97"/>
      <c r="J48" s="97"/>
      <c r="K48" s="97"/>
      <c r="L48" s="97"/>
      <c r="M48" s="97"/>
      <c r="N48" s="97"/>
      <c r="O48" s="97"/>
      <c r="P48" s="95">
        <f t="shared" si="1"/>
        <v>0</v>
      </c>
      <c r="Q48" s="331"/>
      <c r="R48" s="335"/>
    </row>
    <row r="49" spans="1:18" s="96" customFormat="1" ht="18" customHeight="1">
      <c r="A49" s="335"/>
      <c r="B49" s="339" t="s">
        <v>367</v>
      </c>
      <c r="C49" s="337"/>
      <c r="D49" s="338"/>
      <c r="E49" s="97"/>
      <c r="F49" s="97"/>
      <c r="G49" s="97"/>
      <c r="H49" s="97"/>
      <c r="I49" s="97"/>
      <c r="J49" s="97"/>
      <c r="K49" s="97"/>
      <c r="L49" s="97"/>
      <c r="M49" s="97"/>
      <c r="N49" s="97"/>
      <c r="O49" s="97"/>
      <c r="P49" s="95">
        <f t="shared" si="1"/>
        <v>0</v>
      </c>
      <c r="Q49" s="331"/>
      <c r="R49" s="335"/>
    </row>
    <row r="50" spans="1:18" s="96" customFormat="1" ht="18" customHeight="1">
      <c r="A50" s="335"/>
      <c r="B50" s="339" t="s">
        <v>368</v>
      </c>
      <c r="C50" s="337"/>
      <c r="D50" s="338"/>
      <c r="E50" s="97"/>
      <c r="F50" s="97"/>
      <c r="G50" s="97"/>
      <c r="H50" s="97"/>
      <c r="I50" s="97"/>
      <c r="J50" s="97"/>
      <c r="K50" s="97"/>
      <c r="L50" s="97"/>
      <c r="M50" s="97"/>
      <c r="N50" s="97"/>
      <c r="O50" s="98"/>
      <c r="P50" s="95">
        <f t="shared" si="1"/>
        <v>0</v>
      </c>
      <c r="Q50" s="331"/>
      <c r="R50" s="335"/>
    </row>
    <row r="51" spans="1:18" s="96" customFormat="1" ht="18" customHeight="1">
      <c r="A51" s="335"/>
      <c r="B51" s="339" t="s">
        <v>369</v>
      </c>
      <c r="C51" s="337"/>
      <c r="D51" s="338"/>
      <c r="E51" s="97"/>
      <c r="F51" s="97"/>
      <c r="G51" s="97"/>
      <c r="H51" s="97"/>
      <c r="I51" s="97"/>
      <c r="J51" s="97"/>
      <c r="K51" s="97"/>
      <c r="L51" s="97"/>
      <c r="M51" s="97"/>
      <c r="N51" s="97"/>
      <c r="O51" s="97"/>
      <c r="P51" s="95">
        <f t="shared" si="1"/>
        <v>0</v>
      </c>
      <c r="Q51" s="331"/>
      <c r="R51" s="335"/>
    </row>
    <row r="52" spans="1:18" ht="18" customHeight="1">
      <c r="B52" s="340" t="s">
        <v>370</v>
      </c>
      <c r="C52" s="341"/>
      <c r="D52" s="342"/>
      <c r="E52" s="99">
        <f t="shared" ref="E52:O52" si="7">SUM(E53,E56:E62)</f>
        <v>0</v>
      </c>
      <c r="F52" s="99">
        <f t="shared" si="7"/>
        <v>0</v>
      </c>
      <c r="G52" s="99">
        <f t="shared" si="7"/>
        <v>0</v>
      </c>
      <c r="H52" s="99">
        <f t="shared" si="7"/>
        <v>0</v>
      </c>
      <c r="I52" s="99">
        <f t="shared" si="7"/>
        <v>0</v>
      </c>
      <c r="J52" s="99">
        <f t="shared" si="7"/>
        <v>0</v>
      </c>
      <c r="K52" s="99">
        <f t="shared" si="7"/>
        <v>0</v>
      </c>
      <c r="L52" s="99">
        <f t="shared" si="7"/>
        <v>0</v>
      </c>
      <c r="M52" s="99">
        <f t="shared" si="7"/>
        <v>0</v>
      </c>
      <c r="N52" s="99">
        <f t="shared" si="7"/>
        <v>0</v>
      </c>
      <c r="O52" s="99">
        <f t="shared" si="7"/>
        <v>0</v>
      </c>
      <c r="P52" s="95">
        <f t="shared" si="1"/>
        <v>0</v>
      </c>
      <c r="Q52" s="331"/>
    </row>
    <row r="53" spans="1:18" ht="18" customHeight="1">
      <c r="B53" s="339" t="s">
        <v>371</v>
      </c>
      <c r="C53" s="337"/>
      <c r="D53" s="338"/>
      <c r="E53" s="99">
        <f t="shared" ref="E53:O53" si="8">SUM(E54:E55)</f>
        <v>0</v>
      </c>
      <c r="F53" s="99">
        <f t="shared" si="8"/>
        <v>0</v>
      </c>
      <c r="G53" s="99">
        <f t="shared" si="8"/>
        <v>0</v>
      </c>
      <c r="H53" s="99">
        <f t="shared" si="8"/>
        <v>0</v>
      </c>
      <c r="I53" s="99">
        <f t="shared" si="8"/>
        <v>0</v>
      </c>
      <c r="J53" s="99">
        <f t="shared" si="8"/>
        <v>0</v>
      </c>
      <c r="K53" s="99">
        <f t="shared" si="8"/>
        <v>0</v>
      </c>
      <c r="L53" s="99">
        <f t="shared" si="8"/>
        <v>0</v>
      </c>
      <c r="M53" s="99">
        <f t="shared" si="8"/>
        <v>0</v>
      </c>
      <c r="N53" s="99">
        <f t="shared" si="8"/>
        <v>0</v>
      </c>
      <c r="O53" s="99">
        <f t="shared" si="8"/>
        <v>0</v>
      </c>
      <c r="P53" s="95">
        <f t="shared" si="1"/>
        <v>0</v>
      </c>
      <c r="Q53" s="331"/>
    </row>
    <row r="54" spans="1:18" ht="18" customHeight="1">
      <c r="B54" s="343" t="s">
        <v>372</v>
      </c>
      <c r="C54" s="344"/>
      <c r="D54" s="345"/>
      <c r="E54" s="98"/>
      <c r="F54" s="98"/>
      <c r="G54" s="98"/>
      <c r="H54" s="98"/>
      <c r="I54" s="98"/>
      <c r="J54" s="98"/>
      <c r="K54" s="98"/>
      <c r="L54" s="98"/>
      <c r="M54" s="98"/>
      <c r="N54" s="98"/>
      <c r="O54" s="97"/>
      <c r="P54" s="95">
        <f t="shared" si="1"/>
        <v>0</v>
      </c>
      <c r="Q54" s="331"/>
    </row>
    <row r="55" spans="1:18" ht="18" customHeight="1">
      <c r="B55" s="343" t="s">
        <v>373</v>
      </c>
      <c r="C55" s="344"/>
      <c r="D55" s="345"/>
      <c r="E55" s="97"/>
      <c r="F55" s="97"/>
      <c r="G55" s="97"/>
      <c r="H55" s="97"/>
      <c r="I55" s="97"/>
      <c r="J55" s="97"/>
      <c r="K55" s="97"/>
      <c r="L55" s="97"/>
      <c r="M55" s="97"/>
      <c r="N55" s="97"/>
      <c r="O55" s="97"/>
      <c r="P55" s="95">
        <f t="shared" si="1"/>
        <v>0</v>
      </c>
      <c r="Q55" s="331"/>
    </row>
    <row r="56" spans="1:18" ht="18" customHeight="1">
      <c r="B56" s="339" t="s">
        <v>245</v>
      </c>
      <c r="C56" s="337"/>
      <c r="D56" s="338"/>
      <c r="E56" s="97"/>
      <c r="F56" s="97"/>
      <c r="G56" s="97"/>
      <c r="H56" s="97"/>
      <c r="I56" s="97"/>
      <c r="J56" s="97"/>
      <c r="K56" s="97"/>
      <c r="L56" s="97"/>
      <c r="M56" s="97"/>
      <c r="N56" s="97"/>
      <c r="O56" s="97"/>
      <c r="P56" s="95">
        <f t="shared" si="1"/>
        <v>0</v>
      </c>
      <c r="Q56" s="331"/>
    </row>
    <row r="57" spans="1:18" ht="18" customHeight="1">
      <c r="B57" s="339" t="s">
        <v>246</v>
      </c>
      <c r="C57" s="337"/>
      <c r="D57" s="338"/>
      <c r="E57" s="97"/>
      <c r="F57" s="97"/>
      <c r="G57" s="97"/>
      <c r="H57" s="97"/>
      <c r="I57" s="97"/>
      <c r="J57" s="97"/>
      <c r="K57" s="97"/>
      <c r="L57" s="97"/>
      <c r="M57" s="97"/>
      <c r="N57" s="97"/>
      <c r="O57" s="97"/>
      <c r="P57" s="95">
        <f t="shared" si="1"/>
        <v>0</v>
      </c>
      <c r="Q57" s="331"/>
    </row>
    <row r="58" spans="1:18" ht="18" customHeight="1">
      <c r="B58" s="339" t="s">
        <v>247</v>
      </c>
      <c r="C58" s="337"/>
      <c r="D58" s="338"/>
      <c r="E58" s="97"/>
      <c r="F58" s="97"/>
      <c r="G58" s="97"/>
      <c r="H58" s="97"/>
      <c r="I58" s="97"/>
      <c r="J58" s="97"/>
      <c r="K58" s="97"/>
      <c r="L58" s="97"/>
      <c r="M58" s="97"/>
      <c r="N58" s="97"/>
      <c r="O58" s="97"/>
      <c r="P58" s="95">
        <f t="shared" si="1"/>
        <v>0</v>
      </c>
      <c r="Q58" s="331"/>
    </row>
    <row r="59" spans="1:18" ht="18" customHeight="1">
      <c r="B59" s="339" t="s">
        <v>248</v>
      </c>
      <c r="C59" s="337"/>
      <c r="D59" s="338"/>
      <c r="E59" s="97"/>
      <c r="F59" s="97"/>
      <c r="G59" s="97"/>
      <c r="H59" s="97"/>
      <c r="I59" s="97"/>
      <c r="J59" s="97"/>
      <c r="K59" s="97"/>
      <c r="L59" s="97"/>
      <c r="M59" s="97"/>
      <c r="N59" s="97"/>
      <c r="O59" s="97"/>
      <c r="P59" s="95">
        <f t="shared" si="1"/>
        <v>0</v>
      </c>
      <c r="Q59" s="331"/>
    </row>
    <row r="60" spans="1:18" ht="18" customHeight="1">
      <c r="B60" s="339" t="s">
        <v>374</v>
      </c>
      <c r="C60" s="337"/>
      <c r="D60" s="338"/>
      <c r="E60" s="97"/>
      <c r="F60" s="97"/>
      <c r="G60" s="97"/>
      <c r="H60" s="97"/>
      <c r="I60" s="97"/>
      <c r="J60" s="97"/>
      <c r="K60" s="97"/>
      <c r="L60" s="97"/>
      <c r="M60" s="97"/>
      <c r="N60" s="97"/>
      <c r="O60" s="97"/>
      <c r="P60" s="95">
        <f t="shared" si="1"/>
        <v>0</v>
      </c>
      <c r="Q60" s="331"/>
    </row>
    <row r="61" spans="1:18" ht="18" customHeight="1">
      <c r="B61" s="339" t="s">
        <v>375</v>
      </c>
      <c r="C61" s="337"/>
      <c r="D61" s="338"/>
      <c r="E61" s="97"/>
      <c r="F61" s="97"/>
      <c r="G61" s="97"/>
      <c r="H61" s="97"/>
      <c r="I61" s="97"/>
      <c r="J61" s="97"/>
      <c r="K61" s="97"/>
      <c r="L61" s="97"/>
      <c r="M61" s="97"/>
      <c r="N61" s="97"/>
      <c r="O61" s="97"/>
      <c r="P61" s="95">
        <f t="shared" si="1"/>
        <v>0</v>
      </c>
      <c r="Q61" s="331"/>
    </row>
    <row r="62" spans="1:18" ht="18" customHeight="1">
      <c r="B62" s="339" t="s">
        <v>376</v>
      </c>
      <c r="C62" s="337"/>
      <c r="D62" s="338"/>
      <c r="E62" s="97"/>
      <c r="F62" s="97"/>
      <c r="G62" s="97"/>
      <c r="H62" s="97"/>
      <c r="I62" s="97"/>
      <c r="J62" s="97"/>
      <c r="K62" s="97"/>
      <c r="L62" s="97"/>
      <c r="M62" s="97"/>
      <c r="N62" s="97"/>
      <c r="O62" s="97"/>
      <c r="P62" s="95">
        <f t="shared" si="1"/>
        <v>0</v>
      </c>
      <c r="Q62" s="331"/>
    </row>
    <row r="63" spans="1:18" ht="18" customHeight="1">
      <c r="B63" s="340" t="s">
        <v>377</v>
      </c>
      <c r="C63" s="341"/>
      <c r="D63" s="342"/>
      <c r="E63" s="99">
        <f t="shared" ref="E63:P63" si="9">E26-E52</f>
        <v>0</v>
      </c>
      <c r="F63" s="99">
        <f t="shared" si="9"/>
        <v>0</v>
      </c>
      <c r="G63" s="99">
        <f t="shared" si="9"/>
        <v>0</v>
      </c>
      <c r="H63" s="99">
        <f t="shared" si="9"/>
        <v>0</v>
      </c>
      <c r="I63" s="99">
        <f t="shared" si="9"/>
        <v>0</v>
      </c>
      <c r="J63" s="99">
        <f t="shared" si="9"/>
        <v>0</v>
      </c>
      <c r="K63" s="99">
        <f t="shared" si="9"/>
        <v>0</v>
      </c>
      <c r="L63" s="99">
        <f t="shared" si="9"/>
        <v>0</v>
      </c>
      <c r="M63" s="99">
        <f t="shared" si="9"/>
        <v>0</v>
      </c>
      <c r="N63" s="99">
        <f t="shared" si="9"/>
        <v>0</v>
      </c>
      <c r="O63" s="99">
        <f t="shared" si="9"/>
        <v>0</v>
      </c>
      <c r="P63" s="99">
        <f t="shared" si="9"/>
        <v>0</v>
      </c>
      <c r="Q63" s="331"/>
    </row>
    <row r="64" spans="1:18" ht="14.25"/>
    <row r="65" spans="2:10" ht="17.25" customHeight="1">
      <c r="B65" s="346"/>
      <c r="C65" s="347"/>
      <c r="D65" s="348"/>
      <c r="E65" s="349" t="s">
        <v>378</v>
      </c>
      <c r="F65" s="349" t="s">
        <v>379</v>
      </c>
      <c r="G65" s="349" t="s">
        <v>380</v>
      </c>
      <c r="H65" s="349" t="s">
        <v>287</v>
      </c>
      <c r="I65" s="349" t="s">
        <v>297</v>
      </c>
      <c r="J65" s="349" t="s">
        <v>80</v>
      </c>
    </row>
    <row r="66" spans="2:10" ht="17.25" customHeight="1">
      <c r="B66" s="350" t="s">
        <v>286</v>
      </c>
      <c r="C66" s="347"/>
      <c r="D66" s="348"/>
      <c r="E66" s="349" t="s">
        <v>381</v>
      </c>
      <c r="F66" s="99">
        <f>P63</f>
        <v>0</v>
      </c>
      <c r="G66" s="99">
        <f>SUM('F.1 EBS'!C123:H123)</f>
        <v>0</v>
      </c>
      <c r="H66" s="351">
        <v>1</v>
      </c>
      <c r="I66" s="352" t="str">
        <f>IF(ABS(G66-F66)&lt;=H66,"OK","Commentary Required")</f>
        <v>OK</v>
      </c>
      <c r="J66" s="100"/>
    </row>
    <row r="67" spans="2:10" ht="17.25" customHeight="1">
      <c r="B67" s="350" t="s">
        <v>382</v>
      </c>
      <c r="C67" s="347"/>
      <c r="D67" s="348"/>
      <c r="E67" s="349" t="s">
        <v>15</v>
      </c>
      <c r="F67" s="98"/>
      <c r="G67" s="98"/>
      <c r="H67" s="98"/>
      <c r="I67" s="352" t="str" cm="1">
        <f t="array" ref="I67">IF(OR(COUNTIF(E13:O13,E13:O13) &gt; 1), "Error", "OK")</f>
        <v>OK</v>
      </c>
      <c r="J67" s="98"/>
    </row>
    <row r="68" spans="2:10" ht="17.25" customHeight="1">
      <c r="B68" s="350" t="s">
        <v>383</v>
      </c>
      <c r="C68" s="347"/>
      <c r="D68" s="348"/>
      <c r="E68" s="349" t="s">
        <v>15</v>
      </c>
      <c r="F68" s="98"/>
      <c r="G68" s="98"/>
      <c r="H68" s="98"/>
      <c r="I68" s="352" t="str" cm="1">
        <f t="array" ref="I68">IF(AND(IF(E13:O13&lt;&gt;"",LEN(E13:O13),3)=3),"OK","Error")</f>
        <v>OK</v>
      </c>
      <c r="J68" s="98"/>
    </row>
  </sheetData>
  <sheetProtection insertHyperlinks="0"/>
  <mergeCells count="19">
    <mergeCell ref="B29:D29"/>
    <mergeCell ref="C21:D21"/>
    <mergeCell ref="C22:D22"/>
    <mergeCell ref="C23:D23"/>
    <mergeCell ref="C24:D24"/>
    <mergeCell ref="C25:D25"/>
    <mergeCell ref="B26:D26"/>
    <mergeCell ref="C20:D20"/>
    <mergeCell ref="B8:D8"/>
    <mergeCell ref="E8:M8"/>
    <mergeCell ref="B10:D10"/>
    <mergeCell ref="B12:D12"/>
    <mergeCell ref="C13:D13"/>
    <mergeCell ref="C14:D14"/>
    <mergeCell ref="C15:D15"/>
    <mergeCell ref="C16:D16"/>
    <mergeCell ref="C17:D17"/>
    <mergeCell ref="C18:D18"/>
    <mergeCell ref="C19:D19"/>
  </mergeCells>
  <conditionalFormatting sqref="I66:I68">
    <cfRule type="cellIs" dxfId="118" priority="1" operator="equal">
      <formula>"OK"</formula>
    </cfRule>
    <cfRule type="cellIs" dxfId="117" priority="2" operator="equal">
      <formula>"Error"</formula>
    </cfRule>
    <cfRule type="cellIs" dxfId="116" priority="3" operator="equal">
      <formula>"Commentary Required"</formula>
    </cfRule>
  </conditionalFormatting>
  <dataValidations count="1">
    <dataValidation type="decimal" allowBlank="1" showInputMessage="1" showErrorMessage="1" errorTitle="Error" error="Please enter a number of +/- 11 digits" sqref="E16:N19 O54:O62 O51 E55:N62 E50:N51 E21:N24 E28:O33 E35:O35 E37:O42 E44:O46 E48:O49" xr:uid="{A558E866-6EB3-43A4-911A-53550DCC5D79}">
      <formula1>-99999999999</formula1>
      <formula2>99999999999</formula2>
    </dataValidation>
  </dataValidations>
  <pageMargins left="0.7" right="0.7" top="0.75" bottom="0.75" header="0.3" footer="0.3"/>
  <pageSetup paperSize="9" scale="32" orientation="landscape" verticalDpi="300"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AC319D2A-F1A7-4E05-A494-B0FA5F04EBAE}">
          <x14:formula1>
            <xm:f>DropDownList!$E$5:$I$5</xm:f>
          </x14:formula1>
          <xm:sqref>E14 F14 G14 H14 I14 J14 K14 L14 M14 N14</xm:sqref>
        </x14:dataValidation>
        <x14:dataValidation type="list" allowBlank="1" showInputMessage="1" showErrorMessage="1" xr:uid="{192CFAD7-7586-4C64-AFF7-E97BB302BF57}">
          <x14:formula1>
            <xm:f>DropDownList!$E$6:$F$6</xm:f>
          </x14:formula1>
          <xm:sqref>O14</xm:sqref>
        </x14:dataValidation>
        <x14:dataValidation type="list" allowBlank="1" showInputMessage="1" showErrorMessage="1" xr:uid="{34C49229-AD3D-42E5-A775-61A3579E9DD4}">
          <x14:formula1>
            <xm:f>DropDownList!$E$7:$G$7</xm:f>
          </x14:formula1>
          <xm:sqref>E15 F15 G15 H15 I15 J15 K15 L15 M15 N15</xm:sqref>
        </x14:dataValidation>
        <x14:dataValidation type="list" allowBlank="1" showInputMessage="1" showErrorMessage="1" xr:uid="{7F01AA5C-C669-4FFB-9D1D-38894D006711}">
          <x14:formula1>
            <xm:f>DropDownList!$E$8:$G$8</xm:f>
          </x14:formula1>
          <xm:sqref>E20 F20 G20 H20 I20 J20 K20 L20 M20 N20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1E189-869F-4471-A1A1-BA56FA2A2A3D}">
  <sheetPr codeName="Sheet13">
    <pageSetUpPr fitToPage="1"/>
  </sheetPr>
  <dimension ref="A1:H19"/>
  <sheetViews>
    <sheetView showGridLines="0" zoomScale="80" zoomScaleNormal="80" workbookViewId="0"/>
  </sheetViews>
  <sheetFormatPr defaultColWidth="9.42578125" defaultRowHeight="12.75"/>
  <cols>
    <col min="1" max="1" width="49.42578125" style="30" customWidth="1"/>
    <col min="2" max="3" width="15.42578125" style="102" customWidth="1"/>
    <col min="4" max="7" width="34.42578125" style="38" customWidth="1"/>
    <col min="8" max="8" width="5.42578125" style="30" customWidth="1"/>
    <col min="9" max="9" width="12.42578125" style="30" customWidth="1"/>
    <col min="10" max="10" width="11" style="30" customWidth="1"/>
    <col min="11" max="16384" width="9.42578125" style="30"/>
  </cols>
  <sheetData>
    <row r="1" spans="1:8" ht="13.15" customHeight="1">
      <c r="A1" s="353" t="s">
        <v>384</v>
      </c>
      <c r="B1" s="354"/>
      <c r="C1" s="354"/>
      <c r="D1" s="355"/>
      <c r="E1" s="355"/>
      <c r="F1" s="355"/>
      <c r="G1" s="355"/>
    </row>
    <row r="2" spans="1:8" s="31" customFormat="1" ht="16.899999999999999" customHeight="1">
      <c r="A2" s="356" t="s">
        <v>108</v>
      </c>
      <c r="B2" s="236" t="str">
        <f>'Cover Page'!F15</f>
        <v>&lt;&lt;Enter by Insurer&gt;&gt;</v>
      </c>
      <c r="C2" s="33"/>
      <c r="D2" s="33"/>
      <c r="E2" s="33"/>
      <c r="F2" s="33"/>
      <c r="G2" s="33"/>
    </row>
    <row r="3" spans="1:8" s="31" customFormat="1" ht="16.899999999999999" customHeight="1">
      <c r="A3" s="356" t="s">
        <v>109</v>
      </c>
      <c r="B3" s="237" t="str">
        <f>TEXT(IF('Cover Page'!P13="","",'Cover Page'!P13), "dd mmm yyyy")</f>
        <v/>
      </c>
      <c r="C3" s="33"/>
      <c r="D3" s="33"/>
      <c r="E3" s="33"/>
      <c r="F3" s="33"/>
      <c r="G3" s="33"/>
    </row>
    <row r="4" spans="1:8" s="31" customFormat="1" ht="16.899999999999999" customHeight="1">
      <c r="A4" s="356" t="s">
        <v>110</v>
      </c>
      <c r="B4" s="238"/>
      <c r="C4" s="33"/>
      <c r="D4" s="33"/>
      <c r="E4" s="33"/>
      <c r="F4" s="33"/>
      <c r="G4" s="33"/>
    </row>
    <row r="5" spans="1:8" ht="19.5" customHeight="1">
      <c r="A5" s="101"/>
      <c r="D5" s="357"/>
      <c r="E5" s="357"/>
      <c r="F5" s="357"/>
      <c r="G5" s="357"/>
    </row>
    <row r="6" spans="1:8" ht="123.75" customHeight="1">
      <c r="A6" s="35" t="s">
        <v>111</v>
      </c>
      <c r="B6" s="256" t="s">
        <v>385</v>
      </c>
      <c r="C6" s="256" t="s">
        <v>386</v>
      </c>
      <c r="D6" s="256" t="s">
        <v>387</v>
      </c>
      <c r="E6" s="256" t="s">
        <v>161</v>
      </c>
      <c r="F6" s="256" t="s">
        <v>158</v>
      </c>
      <c r="G6" s="256" t="s">
        <v>159</v>
      </c>
      <c r="H6" s="103"/>
    </row>
    <row r="7" spans="1:8" ht="19.5" customHeight="1">
      <c r="A7" s="358" t="s">
        <v>115</v>
      </c>
      <c r="B7" s="358" t="s">
        <v>116</v>
      </c>
      <c r="C7" s="359" t="s">
        <v>117</v>
      </c>
      <c r="D7" s="358" t="s">
        <v>118</v>
      </c>
      <c r="E7" s="359" t="s">
        <v>119</v>
      </c>
      <c r="F7" s="358" t="s">
        <v>120</v>
      </c>
      <c r="G7" s="358" t="s">
        <v>121</v>
      </c>
    </row>
    <row r="8" spans="1:8">
      <c r="A8" s="360" t="s">
        <v>388</v>
      </c>
      <c r="B8" s="358" t="s">
        <v>389</v>
      </c>
      <c r="C8" s="104">
        <f>SUM(C9:C10)</f>
        <v>0</v>
      </c>
      <c r="D8" s="104">
        <f>SUM(D9:D10)</f>
        <v>0</v>
      </c>
      <c r="E8" s="104">
        <f>SUM(E9:E10)</f>
        <v>0</v>
      </c>
      <c r="F8" s="104">
        <f>SUM(F9:F10)</f>
        <v>0</v>
      </c>
      <c r="G8" s="104">
        <f>SUM(G9:G10)</f>
        <v>0</v>
      </c>
    </row>
    <row r="9" spans="1:8">
      <c r="A9" s="361" t="s">
        <v>390</v>
      </c>
      <c r="B9" s="358"/>
      <c r="C9" s="104">
        <f>SUM(D9:G9)</f>
        <v>0</v>
      </c>
      <c r="D9" s="104">
        <f>SUM('F.1 EBS'!C42:G42, 'F.1 EBS'!I42)</f>
        <v>0</v>
      </c>
      <c r="E9" s="104">
        <f>SUM('F.1 EBS'!H42,'F.1 EBS'!J42)</f>
        <v>0</v>
      </c>
      <c r="F9" s="104">
        <f>'F.1 EBS'!K42</f>
        <v>0</v>
      </c>
      <c r="G9" s="104">
        <f>'F.1 EBS'!L42</f>
        <v>0</v>
      </c>
    </row>
    <row r="10" spans="1:8">
      <c r="A10" s="361" t="s">
        <v>391</v>
      </c>
      <c r="B10" s="362"/>
      <c r="C10" s="104">
        <f>SUM(D10:G10)</f>
        <v>0</v>
      </c>
      <c r="D10" s="104">
        <f>SUM('F.1 EBS'!C41:G41, 'F.1 EBS'!I41)</f>
        <v>0</v>
      </c>
      <c r="E10" s="104">
        <f>SUM('F.1 EBS'!H41,'F.1 EBS'!J41)</f>
        <v>0</v>
      </c>
      <c r="F10" s="104">
        <f>'F.1 EBS'!K41</f>
        <v>0</v>
      </c>
      <c r="G10" s="104">
        <f>'F.1 EBS'!L41</f>
        <v>0</v>
      </c>
    </row>
    <row r="11" spans="1:8" ht="25.5">
      <c r="A11" s="363" t="s">
        <v>392</v>
      </c>
      <c r="B11" s="358" t="s">
        <v>393</v>
      </c>
      <c r="C11" s="104">
        <f>SUM(D11:G11)</f>
        <v>0</v>
      </c>
      <c r="D11" s="364"/>
      <c r="E11" s="364"/>
      <c r="F11" s="364"/>
      <c r="G11" s="364"/>
    </row>
    <row r="12" spans="1:8">
      <c r="A12" s="360" t="s">
        <v>394</v>
      </c>
      <c r="B12" s="358"/>
      <c r="C12" s="104">
        <f>SUM(D12:G12)</f>
        <v>0</v>
      </c>
      <c r="D12" s="364"/>
      <c r="E12" s="364"/>
      <c r="F12" s="364"/>
      <c r="G12" s="364"/>
    </row>
    <row r="13" spans="1:8">
      <c r="A13" s="360" t="s">
        <v>395</v>
      </c>
      <c r="B13" s="362"/>
      <c r="C13" s="105">
        <f>SUM(C8,C11:C12)</f>
        <v>0</v>
      </c>
      <c r="D13" s="105">
        <f>SUM(D8,D11:D12)</f>
        <v>0</v>
      </c>
      <c r="E13" s="105">
        <f>SUM(E8,E11:E12)</f>
        <v>0</v>
      </c>
      <c r="F13" s="105">
        <f>SUM(F8,F11:F12)</f>
        <v>0</v>
      </c>
      <c r="G13" s="105">
        <f>SUM(G8,G11:G12)</f>
        <v>0</v>
      </c>
    </row>
    <row r="14" spans="1:8">
      <c r="A14" s="35"/>
    </row>
    <row r="15" spans="1:8">
      <c r="A15" s="365"/>
      <c r="B15" s="349" t="s">
        <v>378</v>
      </c>
      <c r="C15" s="349" t="s">
        <v>379</v>
      </c>
      <c r="D15" s="349" t="s">
        <v>380</v>
      </c>
      <c r="E15" s="349" t="s">
        <v>287</v>
      </c>
      <c r="F15" s="349" t="s">
        <v>297</v>
      </c>
      <c r="G15" s="30"/>
    </row>
    <row r="16" spans="1:8">
      <c r="A16" s="365" t="s">
        <v>396</v>
      </c>
      <c r="B16" s="349" t="s">
        <v>397</v>
      </c>
      <c r="C16" s="99">
        <f>C11</f>
        <v>0</v>
      </c>
      <c r="D16" s="99">
        <f>'F.A.6 Port Inv'!U29-'F.A.6 Port Inv'!AA29</f>
        <v>0</v>
      </c>
      <c r="E16" s="351">
        <v>1</v>
      </c>
      <c r="F16" s="301" t="str">
        <f>IF(ABS(D16-C16)&lt;=E16,"OK","Error")</f>
        <v>OK</v>
      </c>
      <c r="G16" s="30"/>
    </row>
    <row r="17" spans="1:6">
      <c r="A17" s="365" t="s">
        <v>398</v>
      </c>
      <c r="B17" s="349" t="s">
        <v>399</v>
      </c>
      <c r="C17" s="106"/>
      <c r="D17" s="106"/>
      <c r="E17" s="366"/>
      <c r="F17" s="301" t="str">
        <f>IF(AND('F.1 EBS'!$H$8&lt;&gt;"Yes", 'F.1 EBS'!$J$8&lt;&gt;"Yes"), IF(COUNTA(E11:E12)&gt;0,"Error","OK"),"N/A")</f>
        <v>OK</v>
      </c>
    </row>
    <row r="18" spans="1:6">
      <c r="A18" s="35"/>
    </row>
    <row r="19" spans="1:6">
      <c r="A19" s="35"/>
    </row>
  </sheetData>
  <sheetProtection insertHyperlinks="0"/>
  <conditionalFormatting sqref="F16:F17">
    <cfRule type="cellIs" dxfId="115" priority="1" operator="equal">
      <formula>"OK"</formula>
    </cfRule>
    <cfRule type="cellIs" dxfId="114" priority="2" operator="equal">
      <formula>"Error"</formula>
    </cfRule>
  </conditionalFormatting>
  <dataValidations count="1">
    <dataValidation type="decimal" allowBlank="1" showInputMessage="1" showErrorMessage="1" errorTitle="Error" error="Please enter a number of +/- 11 digits" sqref="D11:G12" xr:uid="{E0E014F8-D467-46C1-9124-31EB19BD2264}">
      <formula1>-99999999999</formula1>
      <formula2>99999999999</formula2>
    </dataValidation>
  </dataValidations>
  <pageMargins left="0.7" right="0.7" top="0.75" bottom="0.75" header="0.3" footer="0.3"/>
  <pageSetup paperSize="9" scale="6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DA15E-2DC0-4916-A649-4D26373218EF}">
  <sheetPr codeName="Sheet15">
    <pageSetUpPr fitToPage="1"/>
  </sheetPr>
  <dimension ref="A1:S32"/>
  <sheetViews>
    <sheetView showGridLines="0" zoomScale="80" zoomScaleNormal="80" workbookViewId="0"/>
  </sheetViews>
  <sheetFormatPr defaultColWidth="9.42578125" defaultRowHeight="12.75"/>
  <cols>
    <col min="1" max="1" width="49.42578125" style="30" customWidth="1"/>
    <col min="2" max="2" width="15.42578125" style="102" customWidth="1"/>
    <col min="3" max="7" width="15.42578125" style="38" customWidth="1"/>
    <col min="8" max="19" width="15.42578125" style="30" customWidth="1"/>
    <col min="20" max="16384" width="9.42578125" style="30"/>
  </cols>
  <sheetData>
    <row r="1" spans="1:19">
      <c r="A1" s="353" t="s">
        <v>400</v>
      </c>
      <c r="B1" s="354"/>
      <c r="C1" s="355"/>
      <c r="D1" s="355"/>
      <c r="E1" s="355"/>
      <c r="F1" s="355"/>
      <c r="G1" s="355"/>
      <c r="H1" s="355"/>
      <c r="I1" s="355"/>
      <c r="J1" s="355"/>
      <c r="K1" s="355"/>
      <c r="L1" s="355"/>
      <c r="M1" s="355"/>
      <c r="N1" s="355"/>
      <c r="O1" s="355"/>
      <c r="P1" s="355"/>
      <c r="Q1" s="355"/>
      <c r="R1" s="355"/>
      <c r="S1" s="355"/>
    </row>
    <row r="2" spans="1:19" s="31" customFormat="1" ht="16.899999999999999" customHeight="1">
      <c r="A2" s="356" t="s">
        <v>108</v>
      </c>
      <c r="B2" s="236" t="str">
        <f>'Cover Page'!F15</f>
        <v>&lt;&lt;Enter by Insurer&gt;&gt;</v>
      </c>
      <c r="C2" s="33"/>
      <c r="D2" s="33"/>
      <c r="E2" s="33"/>
      <c r="F2" s="33"/>
      <c r="G2" s="33"/>
    </row>
    <row r="3" spans="1:19" s="31" customFormat="1" ht="16.899999999999999" customHeight="1">
      <c r="A3" s="356" t="s">
        <v>109</v>
      </c>
      <c r="B3" s="237" t="str">
        <f>TEXT(IF('Cover Page'!P13="","",'Cover Page'!P13), "dd mmm yyyy")</f>
        <v/>
      </c>
      <c r="C3" s="33"/>
      <c r="D3" s="33"/>
      <c r="E3" s="33"/>
      <c r="F3" s="33"/>
      <c r="G3" s="33"/>
    </row>
    <row r="4" spans="1:19" s="31" customFormat="1" ht="16.899999999999999" customHeight="1">
      <c r="A4" s="356" t="s">
        <v>110</v>
      </c>
      <c r="B4" s="238"/>
      <c r="C4" s="33"/>
      <c r="D4" s="33"/>
      <c r="E4" s="33"/>
      <c r="F4" s="33"/>
      <c r="G4" s="33"/>
    </row>
    <row r="5" spans="1:19" hidden="1"/>
    <row r="6" spans="1:19" ht="19.5" customHeight="1">
      <c r="A6" s="35" t="s">
        <v>111</v>
      </c>
      <c r="C6" s="30"/>
      <c r="D6" s="30"/>
      <c r="E6" s="30"/>
      <c r="F6" s="30"/>
      <c r="G6" s="30"/>
    </row>
    <row r="7" spans="1:19" ht="19.5" customHeight="1">
      <c r="A7" s="358" t="s">
        <v>115</v>
      </c>
      <c r="B7" s="358" t="s">
        <v>116</v>
      </c>
      <c r="C7" s="358" t="s">
        <v>117</v>
      </c>
      <c r="D7" s="358" t="s">
        <v>118</v>
      </c>
      <c r="E7" s="358" t="s">
        <v>119</v>
      </c>
      <c r="F7" s="358" t="s">
        <v>120</v>
      </c>
      <c r="G7" s="358" t="s">
        <v>121</v>
      </c>
      <c r="H7" s="358" t="s">
        <v>122</v>
      </c>
      <c r="I7" s="358" t="s">
        <v>123</v>
      </c>
      <c r="J7" s="358" t="s">
        <v>124</v>
      </c>
      <c r="K7" s="358" t="s">
        <v>125</v>
      </c>
      <c r="L7" s="358" t="s">
        <v>126</v>
      </c>
      <c r="M7" s="358" t="s">
        <v>127</v>
      </c>
      <c r="N7" s="358" t="s">
        <v>128</v>
      </c>
      <c r="O7" s="358" t="s">
        <v>129</v>
      </c>
      <c r="P7" s="358" t="s">
        <v>130</v>
      </c>
      <c r="Q7" s="358" t="s">
        <v>131</v>
      </c>
      <c r="R7" s="358" t="s">
        <v>132</v>
      </c>
      <c r="S7" s="358" t="s">
        <v>133</v>
      </c>
    </row>
    <row r="8" spans="1:19" ht="103.5" customHeight="1">
      <c r="A8" s="358"/>
      <c r="B8" s="358"/>
      <c r="C8" s="665" t="s">
        <v>401</v>
      </c>
      <c r="D8" s="667" t="s">
        <v>402</v>
      </c>
      <c r="E8" s="668"/>
      <c r="F8" s="668"/>
      <c r="G8" s="669"/>
      <c r="H8" s="667" t="s">
        <v>161</v>
      </c>
      <c r="I8" s="668"/>
      <c r="J8" s="668"/>
      <c r="K8" s="669"/>
      <c r="L8" s="667" t="s">
        <v>158</v>
      </c>
      <c r="M8" s="668"/>
      <c r="N8" s="668"/>
      <c r="O8" s="669"/>
      <c r="P8" s="667" t="s">
        <v>159</v>
      </c>
      <c r="Q8" s="668"/>
      <c r="R8" s="668"/>
      <c r="S8" s="669"/>
    </row>
    <row r="9" spans="1:19" ht="25.5">
      <c r="A9" s="367"/>
      <c r="B9" s="256" t="s">
        <v>385</v>
      </c>
      <c r="C9" s="666"/>
      <c r="D9" s="368" t="s">
        <v>395</v>
      </c>
      <c r="E9" s="368" t="s">
        <v>403</v>
      </c>
      <c r="F9" s="368" t="s">
        <v>404</v>
      </c>
      <c r="G9" s="368" t="s">
        <v>405</v>
      </c>
      <c r="H9" s="368" t="s">
        <v>395</v>
      </c>
      <c r="I9" s="368" t="s">
        <v>403</v>
      </c>
      <c r="J9" s="368" t="s">
        <v>404</v>
      </c>
      <c r="K9" s="368" t="s">
        <v>405</v>
      </c>
      <c r="L9" s="368" t="s">
        <v>395</v>
      </c>
      <c r="M9" s="368" t="s">
        <v>403</v>
      </c>
      <c r="N9" s="368" t="s">
        <v>404</v>
      </c>
      <c r="O9" s="368" t="s">
        <v>405</v>
      </c>
      <c r="P9" s="368" t="s">
        <v>395</v>
      </c>
      <c r="Q9" s="368" t="s">
        <v>403</v>
      </c>
      <c r="R9" s="368" t="s">
        <v>404</v>
      </c>
      <c r="S9" s="368" t="s">
        <v>405</v>
      </c>
    </row>
    <row r="10" spans="1:19">
      <c r="A10" s="369" t="s">
        <v>406</v>
      </c>
      <c r="B10" s="358" t="s">
        <v>407</v>
      </c>
      <c r="C10" s="104">
        <f>SUM(C11:C14)</f>
        <v>0</v>
      </c>
      <c r="D10" s="104">
        <f>SUM(D11:D14)</f>
        <v>0</v>
      </c>
      <c r="E10" s="107"/>
      <c r="F10" s="107"/>
      <c r="G10" s="107"/>
      <c r="H10" s="104">
        <f>SUM(H11:H14)</f>
        <v>0</v>
      </c>
      <c r="I10" s="107"/>
      <c r="J10" s="107"/>
      <c r="K10" s="107"/>
      <c r="L10" s="104">
        <f>SUM(L11:L14)</f>
        <v>0</v>
      </c>
      <c r="M10" s="107"/>
      <c r="N10" s="107"/>
      <c r="O10" s="107"/>
      <c r="P10" s="104">
        <f>SUM(P11:P14)</f>
        <v>0</v>
      </c>
      <c r="Q10" s="107"/>
      <c r="R10" s="107"/>
      <c r="S10" s="107"/>
    </row>
    <row r="11" spans="1:19">
      <c r="A11" s="370" t="s">
        <v>408</v>
      </c>
      <c r="B11" s="358"/>
      <c r="C11" s="104">
        <f>SUM(D11,H11,L11,P11)</f>
        <v>0</v>
      </c>
      <c r="D11" s="104">
        <f>SUM(E11:G11)</f>
        <v>0</v>
      </c>
      <c r="E11" s="108"/>
      <c r="F11" s="108"/>
      <c r="G11" s="107"/>
      <c r="H11" s="104">
        <f>SUM(I11:K11)</f>
        <v>0</v>
      </c>
      <c r="I11" s="108"/>
      <c r="J11" s="108"/>
      <c r="K11" s="107"/>
      <c r="L11" s="104">
        <f>SUM(M11:O11)</f>
        <v>0</v>
      </c>
      <c r="M11" s="108"/>
      <c r="N11" s="108"/>
      <c r="O11" s="107"/>
      <c r="P11" s="104">
        <f>SUM(Q11:S11)</f>
        <v>0</v>
      </c>
      <c r="Q11" s="108"/>
      <c r="R11" s="108"/>
      <c r="S11" s="107"/>
    </row>
    <row r="12" spans="1:19">
      <c r="A12" s="361" t="s">
        <v>409</v>
      </c>
      <c r="B12" s="358"/>
      <c r="C12" s="104">
        <f>SUM(D12,H12,L12,P12)</f>
        <v>0</v>
      </c>
      <c r="D12" s="104">
        <f>SUM(E12:G12)</f>
        <v>0</v>
      </c>
      <c r="E12" s="107"/>
      <c r="F12" s="107"/>
      <c r="G12" s="108"/>
      <c r="H12" s="104">
        <f>SUM(I12:K12)</f>
        <v>0</v>
      </c>
      <c r="I12" s="107"/>
      <c r="J12" s="107"/>
      <c r="K12" s="108"/>
      <c r="L12" s="104">
        <f>SUM(M12:O12)</f>
        <v>0</v>
      </c>
      <c r="M12" s="107"/>
      <c r="N12" s="107"/>
      <c r="O12" s="108"/>
      <c r="P12" s="104">
        <f>SUM(Q12:S12)</f>
        <v>0</v>
      </c>
      <c r="Q12" s="107"/>
      <c r="R12" s="107"/>
      <c r="S12" s="108"/>
    </row>
    <row r="13" spans="1:19">
      <c r="A13" s="361" t="s">
        <v>410</v>
      </c>
      <c r="B13" s="358"/>
      <c r="C13" s="104">
        <f>SUM(D13,H13,L13,P13)</f>
        <v>0</v>
      </c>
      <c r="D13" s="104">
        <f>SUM(E13:G13)</f>
        <v>0</v>
      </c>
      <c r="E13" s="108"/>
      <c r="F13" s="108"/>
      <c r="G13" s="108"/>
      <c r="H13" s="104">
        <f>SUM(I13:K13)</f>
        <v>0</v>
      </c>
      <c r="I13" s="108"/>
      <c r="J13" s="108"/>
      <c r="K13" s="108"/>
      <c r="L13" s="104">
        <f>SUM(M13:O13)</f>
        <v>0</v>
      </c>
      <c r="M13" s="108"/>
      <c r="N13" s="108"/>
      <c r="O13" s="108"/>
      <c r="P13" s="104">
        <f>SUM(Q13:S13)</f>
        <v>0</v>
      </c>
      <c r="Q13" s="108"/>
      <c r="R13" s="108"/>
      <c r="S13" s="108"/>
    </row>
    <row r="14" spans="1:19">
      <c r="A14" s="361" t="s">
        <v>411</v>
      </c>
      <c r="B14" s="358"/>
      <c r="C14" s="104">
        <f>SUM(D14,H14,L14,P14)</f>
        <v>0</v>
      </c>
      <c r="D14" s="104">
        <f>SUM(E14:G14)</f>
        <v>0</v>
      </c>
      <c r="E14" s="108"/>
      <c r="F14" s="108"/>
      <c r="G14" s="108"/>
      <c r="H14" s="104">
        <f>SUM(I14:K14)</f>
        <v>0</v>
      </c>
      <c r="I14" s="108"/>
      <c r="J14" s="108"/>
      <c r="K14" s="108"/>
      <c r="L14" s="104">
        <f>SUM(M14:O14)</f>
        <v>0</v>
      </c>
      <c r="M14" s="108"/>
      <c r="N14" s="108"/>
      <c r="O14" s="108"/>
      <c r="P14" s="104">
        <f>SUM(Q14:S14)</f>
        <v>0</v>
      </c>
      <c r="Q14" s="108"/>
      <c r="R14" s="108"/>
      <c r="S14" s="108"/>
    </row>
    <row r="15" spans="1:19" ht="25.5">
      <c r="A15" s="363" t="s">
        <v>392</v>
      </c>
      <c r="B15" s="358" t="s">
        <v>393</v>
      </c>
      <c r="C15" s="104">
        <f>SUM(C16:C18)</f>
        <v>0</v>
      </c>
      <c r="D15" s="104">
        <f>SUM(D16:D18)</f>
        <v>0</v>
      </c>
      <c r="E15" s="107"/>
      <c r="F15" s="107"/>
      <c r="G15" s="107"/>
      <c r="H15" s="104">
        <f>SUM(H16:H18)</f>
        <v>0</v>
      </c>
      <c r="I15" s="107"/>
      <c r="J15" s="107"/>
      <c r="K15" s="107"/>
      <c r="L15" s="104">
        <f>SUM(L16:L18)</f>
        <v>0</v>
      </c>
      <c r="M15" s="107"/>
      <c r="N15" s="107"/>
      <c r="O15" s="107"/>
      <c r="P15" s="104">
        <f>SUM(P16:P18)</f>
        <v>0</v>
      </c>
      <c r="Q15" s="107"/>
      <c r="R15" s="107"/>
      <c r="S15" s="107"/>
    </row>
    <row r="16" spans="1:19">
      <c r="A16" s="361" t="s">
        <v>408</v>
      </c>
      <c r="B16" s="358"/>
      <c r="C16" s="104">
        <f t="shared" ref="C16:C21" si="0">SUM(D16,H16,L16,P16)</f>
        <v>0</v>
      </c>
      <c r="D16" s="104">
        <f t="shared" ref="D16:D21" si="1">SUM(E16:G16)</f>
        <v>0</v>
      </c>
      <c r="E16" s="108"/>
      <c r="F16" s="108"/>
      <c r="G16" s="107"/>
      <c r="H16" s="104">
        <f t="shared" ref="H16:H21" si="2">SUM(I16:K16)</f>
        <v>0</v>
      </c>
      <c r="I16" s="108"/>
      <c r="J16" s="108"/>
      <c r="K16" s="107"/>
      <c r="L16" s="104">
        <f t="shared" ref="L16:L21" si="3">SUM(M16:O16)</f>
        <v>0</v>
      </c>
      <c r="M16" s="108"/>
      <c r="N16" s="108"/>
      <c r="O16" s="107"/>
      <c r="P16" s="104">
        <f t="shared" ref="P16:P21" si="4">SUM(Q16:S16)</f>
        <v>0</v>
      </c>
      <c r="Q16" s="108"/>
      <c r="R16" s="108"/>
      <c r="S16" s="107"/>
    </row>
    <row r="17" spans="1:19">
      <c r="A17" s="361" t="s">
        <v>409</v>
      </c>
      <c r="B17" s="362"/>
      <c r="C17" s="104">
        <f t="shared" si="0"/>
        <v>0</v>
      </c>
      <c r="D17" s="104">
        <f t="shared" si="1"/>
        <v>0</v>
      </c>
      <c r="E17" s="107"/>
      <c r="F17" s="107"/>
      <c r="G17" s="108"/>
      <c r="H17" s="104">
        <f t="shared" si="2"/>
        <v>0</v>
      </c>
      <c r="I17" s="107"/>
      <c r="J17" s="107"/>
      <c r="K17" s="108"/>
      <c r="L17" s="104">
        <f t="shared" si="3"/>
        <v>0</v>
      </c>
      <c r="M17" s="107"/>
      <c r="N17" s="107"/>
      <c r="O17" s="108"/>
      <c r="P17" s="104">
        <f t="shared" si="4"/>
        <v>0</v>
      </c>
      <c r="Q17" s="107"/>
      <c r="R17" s="107"/>
      <c r="S17" s="108"/>
    </row>
    <row r="18" spans="1:19">
      <c r="A18" s="361" t="s">
        <v>410</v>
      </c>
      <c r="B18" s="362"/>
      <c r="C18" s="104">
        <f t="shared" si="0"/>
        <v>0</v>
      </c>
      <c r="D18" s="104">
        <f t="shared" si="1"/>
        <v>0</v>
      </c>
      <c r="E18" s="108"/>
      <c r="F18" s="108"/>
      <c r="G18" s="108"/>
      <c r="H18" s="104">
        <f t="shared" si="2"/>
        <v>0</v>
      </c>
      <c r="I18" s="108"/>
      <c r="J18" s="108"/>
      <c r="K18" s="108"/>
      <c r="L18" s="104">
        <f t="shared" si="3"/>
        <v>0</v>
      </c>
      <c r="M18" s="108"/>
      <c r="N18" s="108"/>
      <c r="O18" s="108"/>
      <c r="P18" s="104">
        <f t="shared" si="4"/>
        <v>0</v>
      </c>
      <c r="Q18" s="108"/>
      <c r="R18" s="108"/>
      <c r="S18" s="108"/>
    </row>
    <row r="19" spans="1:19">
      <c r="A19" s="360" t="s">
        <v>412</v>
      </c>
      <c r="B19" s="358" t="s">
        <v>393</v>
      </c>
      <c r="C19" s="104">
        <f t="shared" si="0"/>
        <v>0</v>
      </c>
      <c r="D19" s="104">
        <f t="shared" si="1"/>
        <v>0</v>
      </c>
      <c r="E19" s="108"/>
      <c r="F19" s="108"/>
      <c r="G19" s="108"/>
      <c r="H19" s="104">
        <f t="shared" si="2"/>
        <v>0</v>
      </c>
      <c r="I19" s="108"/>
      <c r="J19" s="108"/>
      <c r="K19" s="108"/>
      <c r="L19" s="104">
        <f t="shared" si="3"/>
        <v>0</v>
      </c>
      <c r="M19" s="108"/>
      <c r="N19" s="108"/>
      <c r="O19" s="108"/>
      <c r="P19" s="104">
        <f t="shared" si="4"/>
        <v>0</v>
      </c>
      <c r="Q19" s="108"/>
      <c r="R19" s="108"/>
      <c r="S19" s="108"/>
    </row>
    <row r="20" spans="1:19">
      <c r="A20" s="360" t="s">
        <v>413</v>
      </c>
      <c r="B20" s="358" t="s">
        <v>414</v>
      </c>
      <c r="C20" s="104">
        <f t="shared" si="0"/>
        <v>0</v>
      </c>
      <c r="D20" s="104">
        <f t="shared" si="1"/>
        <v>0</v>
      </c>
      <c r="E20" s="108"/>
      <c r="F20" s="108"/>
      <c r="G20" s="108"/>
      <c r="H20" s="104">
        <f t="shared" si="2"/>
        <v>0</v>
      </c>
      <c r="I20" s="108"/>
      <c r="J20" s="108"/>
      <c r="K20" s="108"/>
      <c r="L20" s="104">
        <f t="shared" si="3"/>
        <v>0</v>
      </c>
      <c r="M20" s="108"/>
      <c r="N20" s="108"/>
      <c r="O20" s="108"/>
      <c r="P20" s="104">
        <f t="shared" si="4"/>
        <v>0</v>
      </c>
      <c r="Q20" s="108"/>
      <c r="R20" s="108"/>
      <c r="S20" s="108"/>
    </row>
    <row r="21" spans="1:19">
      <c r="A21" s="360" t="s">
        <v>415</v>
      </c>
      <c r="B21" s="362"/>
      <c r="C21" s="104">
        <f t="shared" si="0"/>
        <v>0</v>
      </c>
      <c r="D21" s="104">
        <f t="shared" si="1"/>
        <v>0</v>
      </c>
      <c r="E21" s="108"/>
      <c r="F21" s="108"/>
      <c r="G21" s="108"/>
      <c r="H21" s="104">
        <f t="shared" si="2"/>
        <v>0</v>
      </c>
      <c r="I21" s="108"/>
      <c r="J21" s="108"/>
      <c r="K21" s="108"/>
      <c r="L21" s="104">
        <f t="shared" si="3"/>
        <v>0</v>
      </c>
      <c r="M21" s="108"/>
      <c r="N21" s="108"/>
      <c r="O21" s="108"/>
      <c r="P21" s="104">
        <f t="shared" si="4"/>
        <v>0</v>
      </c>
      <c r="Q21" s="108"/>
      <c r="R21" s="108"/>
      <c r="S21" s="108"/>
    </row>
    <row r="22" spans="1:19">
      <c r="A22" s="360" t="s">
        <v>395</v>
      </c>
      <c r="B22" s="362"/>
      <c r="C22" s="104">
        <f>SUM(C19:C21, C15,C10)</f>
        <v>0</v>
      </c>
      <c r="D22" s="104">
        <f>SUM(D19:D21, D15,D10)</f>
        <v>0</v>
      </c>
      <c r="E22" s="104">
        <f>SUM(E10:E21)</f>
        <v>0</v>
      </c>
      <c r="F22" s="104">
        <f>SUM(F10:F21)</f>
        <v>0</v>
      </c>
      <c r="G22" s="104">
        <f>SUM(G10:G21)</f>
        <v>0</v>
      </c>
      <c r="H22" s="104">
        <f>SUM(H19:H21, H15,H10)</f>
        <v>0</v>
      </c>
      <c r="I22" s="104">
        <f>SUM(I10:I21)</f>
        <v>0</v>
      </c>
      <c r="J22" s="104">
        <f>SUM(J10:J21)</f>
        <v>0</v>
      </c>
      <c r="K22" s="104">
        <f>SUM(K10:K21)</f>
        <v>0</v>
      </c>
      <c r="L22" s="104">
        <f>SUM(L19:L21, L15,L10)</f>
        <v>0</v>
      </c>
      <c r="M22" s="104">
        <f>SUM(M10:M21)</f>
        <v>0</v>
      </c>
      <c r="N22" s="104">
        <f>SUM(N10:N21)</f>
        <v>0</v>
      </c>
      <c r="O22" s="104">
        <f>SUM(O10:O21)</f>
        <v>0</v>
      </c>
      <c r="P22" s="104">
        <f>SUM(P19:P21, P15,P10)</f>
        <v>0</v>
      </c>
      <c r="Q22" s="104">
        <f>SUM(Q10:Q21)</f>
        <v>0</v>
      </c>
      <c r="R22" s="104">
        <f>SUM(R10:R21)</f>
        <v>0</v>
      </c>
      <c r="S22" s="104">
        <f>SUM(S10:S21)</f>
        <v>0</v>
      </c>
    </row>
    <row r="23" spans="1:19">
      <c r="A23" s="35"/>
      <c r="E23" s="30"/>
      <c r="F23" s="30"/>
      <c r="G23" s="30"/>
    </row>
    <row r="24" spans="1:19" s="102" customFormat="1">
      <c r="A24" s="365"/>
      <c r="B24" s="349" t="s">
        <v>378</v>
      </c>
      <c r="C24" s="349" t="s">
        <v>379</v>
      </c>
      <c r="D24" s="349" t="s">
        <v>380</v>
      </c>
      <c r="E24" s="349" t="s">
        <v>287</v>
      </c>
      <c r="F24" s="349" t="s">
        <v>297</v>
      </c>
    </row>
    <row r="25" spans="1:19" s="102" customFormat="1">
      <c r="A25" s="365" t="s">
        <v>416</v>
      </c>
      <c r="B25" s="349" t="s">
        <v>417</v>
      </c>
      <c r="C25" s="99">
        <f>C11</f>
        <v>0</v>
      </c>
      <c r="D25" s="99">
        <f>'F.1 EBS'!B34</f>
        <v>0</v>
      </c>
      <c r="E25" s="351">
        <v>1</v>
      </c>
      <c r="F25" s="301" t="str">
        <f t="shared" ref="F25:F30" si="5">IF(ABS(D25-C25)&lt;=E25,"OK","Error")</f>
        <v>OK</v>
      </c>
    </row>
    <row r="26" spans="1:19" s="102" customFormat="1">
      <c r="A26" s="365" t="s">
        <v>418</v>
      </c>
      <c r="B26" s="349" t="s">
        <v>417</v>
      </c>
      <c r="C26" s="99">
        <f>C12</f>
        <v>0</v>
      </c>
      <c r="D26" s="99">
        <f>'F.1 EBS'!B35</f>
        <v>0</v>
      </c>
      <c r="E26" s="351">
        <v>1</v>
      </c>
      <c r="F26" s="301" t="str">
        <f t="shared" si="5"/>
        <v>OK</v>
      </c>
    </row>
    <row r="27" spans="1:19" s="102" customFormat="1">
      <c r="A27" s="365" t="s">
        <v>419</v>
      </c>
      <c r="B27" s="349" t="s">
        <v>417</v>
      </c>
      <c r="C27" s="99">
        <f>C13</f>
        <v>0</v>
      </c>
      <c r="D27" s="99">
        <f>'F.1 EBS'!B37</f>
        <v>0</v>
      </c>
      <c r="E27" s="351">
        <v>1</v>
      </c>
      <c r="F27" s="301" t="str">
        <f t="shared" si="5"/>
        <v>OK</v>
      </c>
    </row>
    <row r="28" spans="1:19" s="102" customFormat="1">
      <c r="A28" s="365" t="s">
        <v>420</v>
      </c>
      <c r="B28" s="349" t="s">
        <v>417</v>
      </c>
      <c r="C28" s="99">
        <f>C14</f>
        <v>0</v>
      </c>
      <c r="D28" s="99">
        <f>'F.1 EBS'!B38</f>
        <v>0</v>
      </c>
      <c r="E28" s="351">
        <v>1</v>
      </c>
      <c r="F28" s="301" t="str">
        <f t="shared" si="5"/>
        <v>OK</v>
      </c>
    </row>
    <row r="29" spans="1:19" s="102" customFormat="1">
      <c r="A29" s="365" t="s">
        <v>421</v>
      </c>
      <c r="B29" s="349" t="s">
        <v>422</v>
      </c>
      <c r="C29" s="99">
        <f>C15</f>
        <v>0</v>
      </c>
      <c r="D29" s="99">
        <f>'F.A.6 Port Inv'!X29-'F.A.6 Port Inv'!AD29</f>
        <v>0</v>
      </c>
      <c r="E29" s="351">
        <v>1</v>
      </c>
      <c r="F29" s="301" t="str">
        <f t="shared" si="5"/>
        <v>OK</v>
      </c>
    </row>
    <row r="30" spans="1:19" s="102" customFormat="1">
      <c r="A30" s="365" t="s">
        <v>423</v>
      </c>
      <c r="B30" s="349" t="s">
        <v>422</v>
      </c>
      <c r="C30" s="99">
        <f>C19</f>
        <v>0</v>
      </c>
      <c r="D30" s="99">
        <f>'F.A.6 Port Inv'!AG29</f>
        <v>0</v>
      </c>
      <c r="E30" s="351">
        <v>1</v>
      </c>
      <c r="F30" s="301" t="str">
        <f t="shared" si="5"/>
        <v>OK</v>
      </c>
    </row>
    <row r="31" spans="1:19" s="102" customFormat="1">
      <c r="A31" s="365" t="s">
        <v>398</v>
      </c>
      <c r="B31" s="349" t="s">
        <v>417</v>
      </c>
      <c r="C31" s="106"/>
      <c r="D31" s="106"/>
      <c r="E31" s="366"/>
      <c r="F31" s="301" t="str">
        <f>IF(AND('F.1 EBS'!$H$8&lt;&gt;"Yes", 'F.1 EBS'!$J$8&lt;&gt;"Yes"), IF(COUNTA(I11:J11,K12,I13:K13,I14:K14,I16:J16,K17,I18:K18,I19:K20,I21:K21)&gt;0,"Error","OK"),"N/A")</f>
        <v>OK</v>
      </c>
    </row>
    <row r="32" spans="1:19" s="102" customFormat="1">
      <c r="A32" s="35"/>
      <c r="C32" s="38"/>
      <c r="D32" s="38"/>
      <c r="E32" s="38"/>
      <c r="F32" s="38"/>
      <c r="G32" s="38"/>
    </row>
  </sheetData>
  <sheetProtection insertHyperlinks="0"/>
  <mergeCells count="5">
    <mergeCell ref="C8:C9"/>
    <mergeCell ref="D8:G8"/>
    <mergeCell ref="H8:K8"/>
    <mergeCell ref="L8:O8"/>
    <mergeCell ref="P8:S8"/>
  </mergeCells>
  <conditionalFormatting sqref="F25:F31">
    <cfRule type="cellIs" dxfId="113" priority="1" operator="equal">
      <formula>"OK"</formula>
    </cfRule>
    <cfRule type="cellIs" dxfId="112" priority="2" operator="equal">
      <formula>"Error"</formula>
    </cfRule>
  </conditionalFormatting>
  <dataValidations count="1">
    <dataValidation type="decimal" allowBlank="1" showInputMessage="1" showErrorMessage="1" errorTitle="Error" error="Please enter a number of +/- 11 digits" sqref="Q18:R21 M18:N21 I18:J21 E18:F21 S17:S21 O17:O21 K17:K21 G17:G21 Q16:R16 M16:N16 I16:J16 E16:F16 Q13:R14 M13:N14 I13:J14 E13:F14 S12:S14 O12:O14 K12:K14 G12:G14 Q11:R11 M11:N11 I11:J11 E11:F11" xr:uid="{2FFC6281-AB75-4C64-8FCC-2D7C468741C4}">
      <formula1>-99999999999</formula1>
      <formula2>99999999999</formula2>
    </dataValidation>
  </dataValidations>
  <pageMargins left="0.7" right="0.7" top="0.75" bottom="0.75" header="0.3" footer="0.3"/>
  <pageSetup paperSize="9" scale="4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C7ADC-A294-41B3-A39C-835D423EF379}">
  <sheetPr codeName="Sheet16">
    <pageSetUpPr fitToPage="1"/>
  </sheetPr>
  <dimension ref="A1:AA120"/>
  <sheetViews>
    <sheetView showGridLines="0" topLeftCell="B1" zoomScale="80" zoomScaleNormal="80" workbookViewId="0">
      <selection activeCell="B1" sqref="B1"/>
    </sheetView>
  </sheetViews>
  <sheetFormatPr defaultColWidth="9.42578125" defaultRowHeight="12.75"/>
  <cols>
    <col min="1" max="1" width="2.42578125" style="30" hidden="1" customWidth="1"/>
    <col min="2" max="2" width="50.7109375" style="30" customWidth="1"/>
    <col min="3" max="3" width="21.42578125" style="38" customWidth="1"/>
    <col min="4" max="13" width="15.42578125" style="38" customWidth="1"/>
    <col min="14" max="17" width="15.42578125" style="30" customWidth="1"/>
    <col min="18" max="18" width="2.42578125" style="30" customWidth="1"/>
    <col min="19" max="16384" width="9.42578125" style="30"/>
  </cols>
  <sheetData>
    <row r="1" spans="1:21" ht="13.15" customHeight="1">
      <c r="B1" s="28" t="s">
        <v>424</v>
      </c>
      <c r="C1" s="354"/>
      <c r="D1" s="355"/>
      <c r="E1" s="355"/>
      <c r="F1" s="355"/>
      <c r="G1" s="355"/>
      <c r="H1" s="355"/>
      <c r="I1" s="355"/>
      <c r="J1" s="355"/>
      <c r="K1" s="355"/>
      <c r="L1" s="355"/>
      <c r="M1" s="355"/>
      <c r="N1" s="29"/>
      <c r="O1" s="29"/>
      <c r="P1" s="29"/>
      <c r="Q1" s="29"/>
    </row>
    <row r="2" spans="1:21" s="31" customFormat="1" ht="16.899999999999999" customHeight="1">
      <c r="B2" s="356" t="s">
        <v>108</v>
      </c>
      <c r="C2" s="236" t="str">
        <f>'Cover Page'!F15</f>
        <v>&lt;&lt;Enter by Insurer&gt;&gt;</v>
      </c>
      <c r="D2" s="33"/>
      <c r="E2" s="33"/>
      <c r="F2" s="33"/>
      <c r="G2" s="33"/>
      <c r="H2" s="33"/>
      <c r="I2" s="33"/>
      <c r="J2" s="33"/>
      <c r="K2" s="33"/>
      <c r="L2" s="38"/>
      <c r="M2" s="38"/>
    </row>
    <row r="3" spans="1:21" s="31" customFormat="1" ht="16.899999999999999" customHeight="1">
      <c r="B3" s="356" t="s">
        <v>109</v>
      </c>
      <c r="C3" s="237" t="str">
        <f>TEXT(IF('Cover Page'!P13="","",'Cover Page'!P13), "dd mmm yyyy")</f>
        <v/>
      </c>
      <c r="D3" s="33"/>
      <c r="E3" s="33"/>
      <c r="F3" s="33"/>
      <c r="G3" s="33"/>
      <c r="H3" s="33"/>
      <c r="I3" s="33"/>
      <c r="J3" s="33"/>
      <c r="K3" s="33"/>
      <c r="L3" s="38"/>
      <c r="M3" s="38"/>
    </row>
    <row r="4" spans="1:21" s="31" customFormat="1" ht="16.899999999999999" customHeight="1">
      <c r="B4" s="356" t="s">
        <v>110</v>
      </c>
      <c r="C4" s="238"/>
      <c r="D4" s="33"/>
      <c r="E4" s="33"/>
      <c r="F4" s="33"/>
      <c r="G4" s="33"/>
      <c r="H4" s="33"/>
      <c r="I4" s="33"/>
      <c r="J4" s="33"/>
      <c r="K4" s="33"/>
      <c r="L4" s="38"/>
      <c r="M4" s="38"/>
    </row>
    <row r="5" spans="1:21" hidden="1">
      <c r="B5" s="101"/>
      <c r="C5" s="357"/>
      <c r="D5" s="357"/>
      <c r="E5" s="357"/>
      <c r="F5" s="357"/>
      <c r="G5" s="357"/>
      <c r="H5" s="357"/>
      <c r="I5" s="357"/>
      <c r="J5" s="357"/>
      <c r="K5" s="357"/>
    </row>
    <row r="6" spans="1:21">
      <c r="B6" s="35" t="s">
        <v>111</v>
      </c>
      <c r="D6" s="357"/>
      <c r="E6" s="357"/>
      <c r="F6" s="357"/>
      <c r="G6" s="357"/>
      <c r="H6" s="357"/>
      <c r="I6" s="357"/>
      <c r="J6" s="357"/>
      <c r="K6" s="357"/>
    </row>
    <row r="7" spans="1:21">
      <c r="B7" s="371" t="s">
        <v>425</v>
      </c>
      <c r="C7" s="372"/>
      <c r="D7" s="372"/>
      <c r="E7" s="372"/>
      <c r="F7" s="372"/>
      <c r="G7" s="372"/>
      <c r="H7" s="372"/>
      <c r="I7" s="372"/>
      <c r="J7" s="372"/>
      <c r="K7" s="372"/>
      <c r="L7" s="372"/>
      <c r="M7" s="372"/>
      <c r="N7" s="372"/>
      <c r="O7" s="372"/>
      <c r="P7" s="372"/>
      <c r="Q7" s="372"/>
    </row>
    <row r="8" spans="1:21">
      <c r="D8" s="373"/>
    </row>
    <row r="9" spans="1:21" ht="19.5" customHeight="1">
      <c r="B9" s="358" t="s">
        <v>115</v>
      </c>
      <c r="C9" s="358" t="s">
        <v>116</v>
      </c>
      <c r="D9" s="358" t="s">
        <v>117</v>
      </c>
      <c r="E9" s="358" t="s">
        <v>118</v>
      </c>
      <c r="F9" s="358" t="s">
        <v>119</v>
      </c>
      <c r="G9" s="358" t="s">
        <v>120</v>
      </c>
      <c r="H9" s="358" t="s">
        <v>121</v>
      </c>
      <c r="I9" s="358" t="s">
        <v>122</v>
      </c>
      <c r="J9" s="358" t="s">
        <v>123</v>
      </c>
      <c r="K9" s="358" t="s">
        <v>124</v>
      </c>
      <c r="L9" s="358" t="s">
        <v>125</v>
      </c>
      <c r="M9" s="358" t="s">
        <v>126</v>
      </c>
      <c r="N9" s="38"/>
    </row>
    <row r="10" spans="1:21" ht="30" customHeight="1">
      <c r="B10" s="670"/>
      <c r="C10" s="665" t="s">
        <v>401</v>
      </c>
      <c r="D10" s="665" t="s">
        <v>426</v>
      </c>
      <c r="E10" s="672" t="s">
        <v>62</v>
      </c>
      <c r="F10" s="673"/>
      <c r="G10" s="673"/>
      <c r="H10" s="673"/>
      <c r="I10" s="673"/>
      <c r="J10" s="673"/>
      <c r="K10" s="673"/>
      <c r="L10" s="673"/>
      <c r="M10" s="674"/>
      <c r="N10" s="38"/>
      <c r="U10" s="109"/>
    </row>
    <row r="11" spans="1:21">
      <c r="B11" s="671"/>
      <c r="C11" s="666"/>
      <c r="D11" s="666"/>
      <c r="E11" s="256" t="s">
        <v>427</v>
      </c>
      <c r="F11" s="256" t="s">
        <v>428</v>
      </c>
      <c r="G11" s="256" t="s">
        <v>429</v>
      </c>
      <c r="H11" s="374" t="s">
        <v>54</v>
      </c>
      <c r="I11" s="374" t="s">
        <v>55</v>
      </c>
      <c r="J11" s="374" t="s">
        <v>56</v>
      </c>
      <c r="K11" s="374" t="s">
        <v>57</v>
      </c>
      <c r="L11" s="374" t="s">
        <v>58</v>
      </c>
      <c r="M11" s="256" t="s">
        <v>365</v>
      </c>
      <c r="N11" s="38"/>
      <c r="U11" s="109"/>
    </row>
    <row r="12" spans="1:21">
      <c r="A12" s="375"/>
      <c r="B12" s="360" t="s">
        <v>430</v>
      </c>
      <c r="C12" s="104">
        <f>SUM(C13,C16,C19,C23,C26:C28)</f>
        <v>0</v>
      </c>
      <c r="D12" s="104">
        <f>IFERROR(SUMPRODUCT(C13:C28,D13:D28)/C12,0)</f>
        <v>0</v>
      </c>
      <c r="E12" s="104">
        <f t="shared" ref="E12:M12" si="0">SUM(E13,E16,E19,E23,E26:E28)</f>
        <v>0</v>
      </c>
      <c r="F12" s="104">
        <f t="shared" si="0"/>
        <v>0</v>
      </c>
      <c r="G12" s="104">
        <f t="shared" si="0"/>
        <v>0</v>
      </c>
      <c r="H12" s="104">
        <f t="shared" si="0"/>
        <v>0</v>
      </c>
      <c r="I12" s="104">
        <f t="shared" si="0"/>
        <v>0</v>
      </c>
      <c r="J12" s="104">
        <f t="shared" si="0"/>
        <v>0</v>
      </c>
      <c r="K12" s="104">
        <f t="shared" si="0"/>
        <v>0</v>
      </c>
      <c r="L12" s="104">
        <f t="shared" si="0"/>
        <v>0</v>
      </c>
      <c r="M12" s="104">
        <f t="shared" si="0"/>
        <v>0</v>
      </c>
      <c r="N12" s="38"/>
    </row>
    <row r="13" spans="1:21">
      <c r="B13" s="361" t="s">
        <v>431</v>
      </c>
      <c r="C13" s="104">
        <f>SUM(C14:C15)</f>
        <v>0</v>
      </c>
      <c r="D13" s="108"/>
      <c r="E13" s="104">
        <f t="shared" ref="E13:M13" si="1">SUM(E14:E15)</f>
        <v>0</v>
      </c>
      <c r="F13" s="104">
        <f t="shared" si="1"/>
        <v>0</v>
      </c>
      <c r="G13" s="104">
        <f t="shared" si="1"/>
        <v>0</v>
      </c>
      <c r="H13" s="104">
        <f t="shared" si="1"/>
        <v>0</v>
      </c>
      <c r="I13" s="104">
        <f t="shared" si="1"/>
        <v>0</v>
      </c>
      <c r="J13" s="104">
        <f t="shared" si="1"/>
        <v>0</v>
      </c>
      <c r="K13" s="104">
        <f t="shared" si="1"/>
        <v>0</v>
      </c>
      <c r="L13" s="104">
        <f t="shared" si="1"/>
        <v>0</v>
      </c>
      <c r="M13" s="104">
        <f t="shared" si="1"/>
        <v>0</v>
      </c>
      <c r="N13" s="38"/>
    </row>
    <row r="14" spans="1:21">
      <c r="B14" s="376" t="s">
        <v>432</v>
      </c>
      <c r="C14" s="110">
        <f>SUM(E14:M14)</f>
        <v>0</v>
      </c>
      <c r="D14" s="111"/>
      <c r="E14" s="108"/>
      <c r="F14" s="108"/>
      <c r="G14" s="108"/>
      <c r="H14" s="108"/>
      <c r="I14" s="108"/>
      <c r="J14" s="108"/>
      <c r="K14" s="108"/>
      <c r="L14" s="108"/>
      <c r="M14" s="108"/>
      <c r="N14" s="38"/>
    </row>
    <row r="15" spans="1:21" ht="25.5">
      <c r="B15" s="376" t="s">
        <v>433</v>
      </c>
      <c r="C15" s="110">
        <f>SUM(E15:M15)</f>
        <v>0</v>
      </c>
      <c r="D15" s="111"/>
      <c r="E15" s="108"/>
      <c r="F15" s="108"/>
      <c r="G15" s="108"/>
      <c r="H15" s="108"/>
      <c r="I15" s="108"/>
      <c r="J15" s="108"/>
      <c r="K15" s="108"/>
      <c r="L15" s="108"/>
      <c r="M15" s="108"/>
      <c r="N15" s="38"/>
    </row>
    <row r="16" spans="1:21" ht="38.25">
      <c r="B16" s="377" t="s">
        <v>434</v>
      </c>
      <c r="C16" s="110">
        <f>SUM(C17:C18)</f>
        <v>0</v>
      </c>
      <c r="D16" s="108"/>
      <c r="E16" s="104">
        <f t="shared" ref="E16:M16" si="2">SUM(E17:E18)</f>
        <v>0</v>
      </c>
      <c r="F16" s="104">
        <f t="shared" si="2"/>
        <v>0</v>
      </c>
      <c r="G16" s="104">
        <f t="shared" si="2"/>
        <v>0</v>
      </c>
      <c r="H16" s="104">
        <f t="shared" si="2"/>
        <v>0</v>
      </c>
      <c r="I16" s="104">
        <f t="shared" si="2"/>
        <v>0</v>
      </c>
      <c r="J16" s="104">
        <f t="shared" si="2"/>
        <v>0</v>
      </c>
      <c r="K16" s="104">
        <f t="shared" si="2"/>
        <v>0</v>
      </c>
      <c r="L16" s="104">
        <f t="shared" si="2"/>
        <v>0</v>
      </c>
      <c r="M16" s="104">
        <f t="shared" si="2"/>
        <v>0</v>
      </c>
      <c r="N16" s="38"/>
    </row>
    <row r="17" spans="2:14">
      <c r="B17" s="376" t="s">
        <v>435</v>
      </c>
      <c r="C17" s="110">
        <f>SUM(E17:M17)</f>
        <v>0</v>
      </c>
      <c r="D17" s="111"/>
      <c r="E17" s="108"/>
      <c r="F17" s="108"/>
      <c r="G17" s="108"/>
      <c r="H17" s="108"/>
      <c r="I17" s="108"/>
      <c r="J17" s="108"/>
      <c r="K17" s="108"/>
      <c r="L17" s="108"/>
      <c r="M17" s="108"/>
      <c r="N17" s="38"/>
    </row>
    <row r="18" spans="2:14">
      <c r="B18" s="376" t="s">
        <v>436</v>
      </c>
      <c r="C18" s="110">
        <f>SUM(E18:M18)</f>
        <v>0</v>
      </c>
      <c r="D18" s="111"/>
      <c r="E18" s="108"/>
      <c r="F18" s="108"/>
      <c r="G18" s="108"/>
      <c r="H18" s="108"/>
      <c r="I18" s="108"/>
      <c r="J18" s="108"/>
      <c r="K18" s="108"/>
      <c r="L18" s="108"/>
      <c r="M18" s="108"/>
      <c r="N18" s="38"/>
    </row>
    <row r="19" spans="2:14">
      <c r="B19" s="361" t="s">
        <v>437</v>
      </c>
      <c r="C19" s="104">
        <f>SUM(C20:C22)</f>
        <v>0</v>
      </c>
      <c r="D19" s="108"/>
      <c r="E19" s="104">
        <f t="shared" ref="E19:M19" si="3">SUM(E20:E22)</f>
        <v>0</v>
      </c>
      <c r="F19" s="104">
        <f t="shared" si="3"/>
        <v>0</v>
      </c>
      <c r="G19" s="104">
        <f t="shared" si="3"/>
        <v>0</v>
      </c>
      <c r="H19" s="104">
        <f t="shared" si="3"/>
        <v>0</v>
      </c>
      <c r="I19" s="104">
        <f t="shared" si="3"/>
        <v>0</v>
      </c>
      <c r="J19" s="104">
        <f t="shared" si="3"/>
        <v>0</v>
      </c>
      <c r="K19" s="104">
        <f t="shared" si="3"/>
        <v>0</v>
      </c>
      <c r="L19" s="104">
        <f t="shared" si="3"/>
        <v>0</v>
      </c>
      <c r="M19" s="104">
        <f t="shared" si="3"/>
        <v>0</v>
      </c>
      <c r="N19" s="38"/>
    </row>
    <row r="20" spans="2:14">
      <c r="B20" s="378" t="s">
        <v>438</v>
      </c>
      <c r="C20" s="110">
        <f>SUM(E20:M20)</f>
        <v>0</v>
      </c>
      <c r="D20" s="111"/>
      <c r="E20" s="108"/>
      <c r="F20" s="108"/>
      <c r="G20" s="108"/>
      <c r="H20" s="108"/>
      <c r="I20" s="108"/>
      <c r="J20" s="108"/>
      <c r="K20" s="108"/>
      <c r="L20" s="108"/>
      <c r="M20" s="108"/>
      <c r="N20" s="38"/>
    </row>
    <row r="21" spans="2:14">
      <c r="B21" s="378" t="s">
        <v>439</v>
      </c>
      <c r="C21" s="110">
        <f>SUM(E21:M21)</f>
        <v>0</v>
      </c>
      <c r="D21" s="111"/>
      <c r="E21" s="108"/>
      <c r="F21" s="108"/>
      <c r="G21" s="108"/>
      <c r="H21" s="108"/>
      <c r="I21" s="108"/>
      <c r="J21" s="108"/>
      <c r="K21" s="108"/>
      <c r="L21" s="108"/>
      <c r="M21" s="108"/>
      <c r="N21" s="38"/>
    </row>
    <row r="22" spans="2:14">
      <c r="B22" s="378" t="s">
        <v>440</v>
      </c>
      <c r="C22" s="110">
        <f>SUM(E22:M22)</f>
        <v>0</v>
      </c>
      <c r="D22" s="111"/>
      <c r="E22" s="108"/>
      <c r="F22" s="108"/>
      <c r="G22" s="108"/>
      <c r="H22" s="108"/>
      <c r="I22" s="108"/>
      <c r="J22" s="108"/>
      <c r="K22" s="108"/>
      <c r="L22" s="108"/>
      <c r="M22" s="108"/>
      <c r="N22" s="38"/>
    </row>
    <row r="23" spans="2:14">
      <c r="B23" s="361" t="s">
        <v>441</v>
      </c>
      <c r="C23" s="105">
        <f>SUM(C24:C25)</f>
        <v>0</v>
      </c>
      <c r="D23" s="108"/>
      <c r="E23" s="105">
        <f t="shared" ref="E23:M23" si="4">SUM(E24:E25)</f>
        <v>0</v>
      </c>
      <c r="F23" s="105">
        <f t="shared" si="4"/>
        <v>0</v>
      </c>
      <c r="G23" s="105">
        <f t="shared" si="4"/>
        <v>0</v>
      </c>
      <c r="H23" s="105">
        <f t="shared" si="4"/>
        <v>0</v>
      </c>
      <c r="I23" s="105">
        <f t="shared" si="4"/>
        <v>0</v>
      </c>
      <c r="J23" s="105">
        <f t="shared" si="4"/>
        <v>0</v>
      </c>
      <c r="K23" s="105">
        <f t="shared" si="4"/>
        <v>0</v>
      </c>
      <c r="L23" s="105">
        <f t="shared" si="4"/>
        <v>0</v>
      </c>
      <c r="M23" s="105">
        <f t="shared" si="4"/>
        <v>0</v>
      </c>
      <c r="N23" s="38"/>
    </row>
    <row r="24" spans="2:14">
      <c r="B24" s="361" t="s">
        <v>442</v>
      </c>
      <c r="C24" s="110">
        <f>SUM(E24:M24)</f>
        <v>0</v>
      </c>
      <c r="D24" s="111"/>
      <c r="E24" s="108"/>
      <c r="F24" s="108"/>
      <c r="G24" s="108"/>
      <c r="H24" s="108"/>
      <c r="I24" s="108"/>
      <c r="J24" s="108"/>
      <c r="K24" s="108"/>
      <c r="L24" s="108"/>
      <c r="M24" s="108"/>
      <c r="N24" s="38"/>
    </row>
    <row r="25" spans="2:14">
      <c r="B25" s="361" t="s">
        <v>443</v>
      </c>
      <c r="C25" s="110">
        <f>SUM(E25:M25)</f>
        <v>0</v>
      </c>
      <c r="D25" s="111"/>
      <c r="E25" s="108"/>
      <c r="F25" s="108"/>
      <c r="G25" s="108"/>
      <c r="H25" s="108"/>
      <c r="I25" s="108"/>
      <c r="J25" s="108"/>
      <c r="K25" s="108"/>
      <c r="L25" s="108"/>
      <c r="M25" s="108"/>
      <c r="N25" s="38"/>
    </row>
    <row r="26" spans="2:14">
      <c r="B26" s="361" t="s">
        <v>444</v>
      </c>
      <c r="C26" s="110">
        <f>SUM(E26:M26)</f>
        <v>0</v>
      </c>
      <c r="D26" s="108"/>
      <c r="E26" s="108"/>
      <c r="F26" s="108"/>
      <c r="G26" s="108"/>
      <c r="H26" s="108"/>
      <c r="I26" s="108"/>
      <c r="J26" s="108"/>
      <c r="K26" s="108"/>
      <c r="L26" s="108"/>
      <c r="M26" s="108"/>
      <c r="N26" s="38"/>
    </row>
    <row r="27" spans="2:14">
      <c r="B27" s="361" t="s">
        <v>445</v>
      </c>
      <c r="C27" s="110">
        <f>SUM(E27:M27)</f>
        <v>0</v>
      </c>
      <c r="D27" s="108"/>
      <c r="E27" s="108"/>
      <c r="F27" s="108"/>
      <c r="G27" s="108"/>
      <c r="H27" s="108"/>
      <c r="I27" s="108"/>
      <c r="J27" s="108"/>
      <c r="K27" s="108"/>
      <c r="L27" s="108"/>
      <c r="M27" s="108"/>
      <c r="N27" s="38"/>
    </row>
    <row r="28" spans="2:14">
      <c r="B28" s="361" t="s">
        <v>446</v>
      </c>
      <c r="C28" s="110">
        <f>SUM(E28:M28)</f>
        <v>0</v>
      </c>
      <c r="D28" s="108"/>
      <c r="E28" s="108"/>
      <c r="F28" s="108"/>
      <c r="G28" s="108"/>
      <c r="H28" s="108"/>
      <c r="I28" s="108"/>
      <c r="J28" s="108"/>
      <c r="K28" s="108"/>
      <c r="L28" s="108"/>
      <c r="M28" s="108"/>
      <c r="N28" s="38"/>
    </row>
    <row r="29" spans="2:14">
      <c r="B29" s="360" t="s">
        <v>447</v>
      </c>
      <c r="C29" s="105">
        <f>SUM(C30, C33:C34)</f>
        <v>0</v>
      </c>
      <c r="D29" s="105">
        <f>IFERROR(SUMPRODUCT(C30:C36,D30:D36)/SUM(C30,C34),0)</f>
        <v>0</v>
      </c>
      <c r="E29" s="105">
        <f t="shared" ref="E29:M29" si="5">SUM(E30, E33:E34)</f>
        <v>0</v>
      </c>
      <c r="F29" s="105">
        <f t="shared" si="5"/>
        <v>0</v>
      </c>
      <c r="G29" s="105">
        <f t="shared" si="5"/>
        <v>0</v>
      </c>
      <c r="H29" s="105">
        <f t="shared" si="5"/>
        <v>0</v>
      </c>
      <c r="I29" s="105">
        <f t="shared" si="5"/>
        <v>0</v>
      </c>
      <c r="J29" s="105">
        <f t="shared" si="5"/>
        <v>0</v>
      </c>
      <c r="K29" s="105">
        <f t="shared" si="5"/>
        <v>0</v>
      </c>
      <c r="L29" s="105">
        <f t="shared" si="5"/>
        <v>0</v>
      </c>
      <c r="M29" s="105">
        <f t="shared" si="5"/>
        <v>0</v>
      </c>
      <c r="N29" s="38"/>
    </row>
    <row r="30" spans="2:14">
      <c r="B30" s="361" t="s">
        <v>448</v>
      </c>
      <c r="C30" s="105">
        <f>SUM(C31:C32)</f>
        <v>0</v>
      </c>
      <c r="D30" s="108"/>
      <c r="E30" s="105">
        <f t="shared" ref="E30:M30" si="6">SUM(E31:E32)</f>
        <v>0</v>
      </c>
      <c r="F30" s="105">
        <f t="shared" si="6"/>
        <v>0</v>
      </c>
      <c r="G30" s="105">
        <f t="shared" si="6"/>
        <v>0</v>
      </c>
      <c r="H30" s="105">
        <f t="shared" si="6"/>
        <v>0</v>
      </c>
      <c r="I30" s="105">
        <f t="shared" si="6"/>
        <v>0</v>
      </c>
      <c r="J30" s="105">
        <f t="shared" si="6"/>
        <v>0</v>
      </c>
      <c r="K30" s="105">
        <f t="shared" si="6"/>
        <v>0</v>
      </c>
      <c r="L30" s="105">
        <f t="shared" si="6"/>
        <v>0</v>
      </c>
      <c r="M30" s="105">
        <f t="shared" si="6"/>
        <v>0</v>
      </c>
      <c r="N30" s="38"/>
    </row>
    <row r="31" spans="2:14">
      <c r="B31" s="376" t="s">
        <v>449</v>
      </c>
      <c r="C31" s="110">
        <f>SUM(E31:M31)</f>
        <v>0</v>
      </c>
      <c r="D31" s="111"/>
      <c r="E31" s="108"/>
      <c r="F31" s="108"/>
      <c r="G31" s="108"/>
      <c r="H31" s="108"/>
      <c r="I31" s="108"/>
      <c r="J31" s="108"/>
      <c r="K31" s="108"/>
      <c r="L31" s="108"/>
      <c r="M31" s="108"/>
      <c r="N31" s="38"/>
    </row>
    <row r="32" spans="2:14">
      <c r="B32" s="376" t="s">
        <v>450</v>
      </c>
      <c r="C32" s="110">
        <f>SUM(E32:M32)</f>
        <v>0</v>
      </c>
      <c r="D32" s="111"/>
      <c r="E32" s="108"/>
      <c r="F32" s="108"/>
      <c r="G32" s="108"/>
      <c r="H32" s="108"/>
      <c r="I32" s="108"/>
      <c r="J32" s="108"/>
      <c r="K32" s="108"/>
      <c r="L32" s="108"/>
      <c r="M32" s="108"/>
      <c r="N32" s="38"/>
    </row>
    <row r="33" spans="2:14">
      <c r="B33" s="361" t="s">
        <v>451</v>
      </c>
      <c r="C33" s="110">
        <f>SUM(E33:M33)</f>
        <v>0</v>
      </c>
      <c r="D33" s="111"/>
      <c r="E33" s="108"/>
      <c r="F33" s="108"/>
      <c r="G33" s="108"/>
      <c r="H33" s="108"/>
      <c r="I33" s="108"/>
      <c r="J33" s="108"/>
      <c r="K33" s="108"/>
      <c r="L33" s="108"/>
      <c r="M33" s="108"/>
      <c r="N33" s="38"/>
    </row>
    <row r="34" spans="2:14">
      <c r="B34" s="377" t="s">
        <v>452</v>
      </c>
      <c r="C34" s="105">
        <f>SUM(C35:C36)</f>
        <v>0</v>
      </c>
      <c r="D34" s="108"/>
      <c r="E34" s="105">
        <f t="shared" ref="E34:M34" si="7">SUM(E35:E36)</f>
        <v>0</v>
      </c>
      <c r="F34" s="105">
        <f t="shared" si="7"/>
        <v>0</v>
      </c>
      <c r="G34" s="105">
        <f t="shared" si="7"/>
        <v>0</v>
      </c>
      <c r="H34" s="105">
        <f t="shared" si="7"/>
        <v>0</v>
      </c>
      <c r="I34" s="105">
        <f t="shared" si="7"/>
        <v>0</v>
      </c>
      <c r="J34" s="105">
        <f t="shared" si="7"/>
        <v>0</v>
      </c>
      <c r="K34" s="105">
        <f t="shared" si="7"/>
        <v>0</v>
      </c>
      <c r="L34" s="105">
        <f t="shared" si="7"/>
        <v>0</v>
      </c>
      <c r="M34" s="105">
        <f t="shared" si="7"/>
        <v>0</v>
      </c>
      <c r="N34" s="38"/>
    </row>
    <row r="35" spans="2:14">
      <c r="B35" s="376" t="s">
        <v>453</v>
      </c>
      <c r="C35" s="110">
        <f>SUM(E35:M35)</f>
        <v>0</v>
      </c>
      <c r="D35" s="111"/>
      <c r="E35" s="108"/>
      <c r="F35" s="108"/>
      <c r="G35" s="108"/>
      <c r="H35" s="108"/>
      <c r="I35" s="108"/>
      <c r="J35" s="108"/>
      <c r="K35" s="108"/>
      <c r="L35" s="108"/>
      <c r="M35" s="108"/>
      <c r="N35" s="38"/>
    </row>
    <row r="36" spans="2:14">
      <c r="B36" s="376" t="s">
        <v>365</v>
      </c>
      <c r="C36" s="110">
        <f>SUM(E36:M36)</f>
        <v>0</v>
      </c>
      <c r="D36" s="111"/>
      <c r="E36" s="108"/>
      <c r="F36" s="108"/>
      <c r="G36" s="108"/>
      <c r="H36" s="108"/>
      <c r="I36" s="108"/>
      <c r="J36" s="108"/>
      <c r="K36" s="108"/>
      <c r="L36" s="108"/>
      <c r="M36" s="108"/>
      <c r="N36" s="38"/>
    </row>
    <row r="37" spans="2:14" ht="25.5">
      <c r="B37" s="363" t="s">
        <v>392</v>
      </c>
      <c r="C37" s="105">
        <f>SUM(C38,C51)</f>
        <v>0</v>
      </c>
      <c r="D37" s="105">
        <f>IFERROR((C38*D38+C51*D51)/C37,0)</f>
        <v>0</v>
      </c>
      <c r="E37" s="105">
        <f t="shared" ref="E37:M37" si="8">SUM(E38,E51)</f>
        <v>0</v>
      </c>
      <c r="F37" s="105">
        <f t="shared" si="8"/>
        <v>0</v>
      </c>
      <c r="G37" s="105">
        <f t="shared" si="8"/>
        <v>0</v>
      </c>
      <c r="H37" s="105">
        <f t="shared" si="8"/>
        <v>0</v>
      </c>
      <c r="I37" s="105">
        <f t="shared" si="8"/>
        <v>0</v>
      </c>
      <c r="J37" s="105">
        <f t="shared" si="8"/>
        <v>0</v>
      </c>
      <c r="K37" s="105">
        <f t="shared" si="8"/>
        <v>0</v>
      </c>
      <c r="L37" s="105">
        <f t="shared" si="8"/>
        <v>0</v>
      </c>
      <c r="M37" s="105">
        <f t="shared" si="8"/>
        <v>0</v>
      </c>
      <c r="N37" s="38"/>
    </row>
    <row r="38" spans="2:14">
      <c r="B38" s="379" t="s">
        <v>430</v>
      </c>
      <c r="C38" s="104">
        <f>SUM(C39:C41, C45, C48:C50)</f>
        <v>0</v>
      </c>
      <c r="D38" s="105">
        <f>IFERROR(SUMPRODUCT(C39:C50,D39:D50)/C38,0)</f>
        <v>0</v>
      </c>
      <c r="E38" s="104">
        <f t="shared" ref="E38:M38" si="9">SUM(E39:E41, E45, E48:E50)</f>
        <v>0</v>
      </c>
      <c r="F38" s="104">
        <f t="shared" si="9"/>
        <v>0</v>
      </c>
      <c r="G38" s="104">
        <f t="shared" si="9"/>
        <v>0</v>
      </c>
      <c r="H38" s="104">
        <f t="shared" si="9"/>
        <v>0</v>
      </c>
      <c r="I38" s="104">
        <f t="shared" si="9"/>
        <v>0</v>
      </c>
      <c r="J38" s="104">
        <f t="shared" si="9"/>
        <v>0</v>
      </c>
      <c r="K38" s="104">
        <f t="shared" si="9"/>
        <v>0</v>
      </c>
      <c r="L38" s="104">
        <f t="shared" si="9"/>
        <v>0</v>
      </c>
      <c r="M38" s="104">
        <f t="shared" si="9"/>
        <v>0</v>
      </c>
      <c r="N38" s="38"/>
    </row>
    <row r="39" spans="2:14">
      <c r="B39" s="378" t="s">
        <v>454</v>
      </c>
      <c r="C39" s="110">
        <f>SUM(E39:M39)</f>
        <v>0</v>
      </c>
      <c r="D39" s="108"/>
      <c r="E39" s="108"/>
      <c r="F39" s="108"/>
      <c r="G39" s="108"/>
      <c r="H39" s="108"/>
      <c r="I39" s="108"/>
      <c r="J39" s="108"/>
      <c r="K39" s="108"/>
      <c r="L39" s="108"/>
      <c r="M39" s="108"/>
      <c r="N39" s="38"/>
    </row>
    <row r="40" spans="2:14" ht="38.25">
      <c r="B40" s="376" t="s">
        <v>434</v>
      </c>
      <c r="C40" s="110">
        <f>SUM(E40:M40)</f>
        <v>0</v>
      </c>
      <c r="D40" s="108"/>
      <c r="E40" s="108"/>
      <c r="F40" s="108"/>
      <c r="G40" s="108"/>
      <c r="H40" s="108"/>
      <c r="I40" s="108"/>
      <c r="J40" s="108"/>
      <c r="K40" s="108"/>
      <c r="L40" s="108"/>
      <c r="M40" s="108"/>
      <c r="N40" s="38"/>
    </row>
    <row r="41" spans="2:14">
      <c r="B41" s="378" t="s">
        <v>455</v>
      </c>
      <c r="C41" s="104">
        <f>SUM(C42:C44)</f>
        <v>0</v>
      </c>
      <c r="D41" s="108"/>
      <c r="E41" s="104">
        <f t="shared" ref="E41:M41" si="10">SUM(E42:E44)</f>
        <v>0</v>
      </c>
      <c r="F41" s="104">
        <f t="shared" si="10"/>
        <v>0</v>
      </c>
      <c r="G41" s="104">
        <f t="shared" si="10"/>
        <v>0</v>
      </c>
      <c r="H41" s="104">
        <f t="shared" si="10"/>
        <v>0</v>
      </c>
      <c r="I41" s="104">
        <f t="shared" si="10"/>
        <v>0</v>
      </c>
      <c r="J41" s="104">
        <f t="shared" si="10"/>
        <v>0</v>
      </c>
      <c r="K41" s="104">
        <f t="shared" si="10"/>
        <v>0</v>
      </c>
      <c r="L41" s="104">
        <f t="shared" si="10"/>
        <v>0</v>
      </c>
      <c r="M41" s="104">
        <f t="shared" si="10"/>
        <v>0</v>
      </c>
      <c r="N41" s="38"/>
    </row>
    <row r="42" spans="2:14">
      <c r="B42" s="380" t="s">
        <v>456</v>
      </c>
      <c r="C42" s="110">
        <f>SUM(E42:M42)</f>
        <v>0</v>
      </c>
      <c r="D42" s="111"/>
      <c r="E42" s="108"/>
      <c r="F42" s="108"/>
      <c r="G42" s="108"/>
      <c r="H42" s="108"/>
      <c r="I42" s="108"/>
      <c r="J42" s="108"/>
      <c r="K42" s="108"/>
      <c r="L42" s="108"/>
      <c r="M42" s="108"/>
      <c r="N42" s="38"/>
    </row>
    <row r="43" spans="2:14">
      <c r="B43" s="380" t="s">
        <v>439</v>
      </c>
      <c r="C43" s="110">
        <f>SUM(E43:M43)</f>
        <v>0</v>
      </c>
      <c r="D43" s="111"/>
      <c r="E43" s="108"/>
      <c r="F43" s="108"/>
      <c r="G43" s="108"/>
      <c r="H43" s="108"/>
      <c r="I43" s="108"/>
      <c r="J43" s="108"/>
      <c r="K43" s="108"/>
      <c r="L43" s="108"/>
      <c r="M43" s="108"/>
      <c r="N43" s="38"/>
    </row>
    <row r="44" spans="2:14">
      <c r="B44" s="380" t="s">
        <v>440</v>
      </c>
      <c r="C44" s="110">
        <f>SUM(E44:M44)</f>
        <v>0</v>
      </c>
      <c r="D44" s="111"/>
      <c r="E44" s="108"/>
      <c r="F44" s="108"/>
      <c r="G44" s="108"/>
      <c r="H44" s="108"/>
      <c r="I44" s="108"/>
      <c r="J44" s="108"/>
      <c r="K44" s="108"/>
      <c r="L44" s="108"/>
      <c r="M44" s="108"/>
      <c r="N44" s="38"/>
    </row>
    <row r="45" spans="2:14">
      <c r="B45" s="378" t="s">
        <v>441</v>
      </c>
      <c r="C45" s="105">
        <f>SUM(C46:C47)</f>
        <v>0</v>
      </c>
      <c r="D45" s="108"/>
      <c r="E45" s="105">
        <f t="shared" ref="E45:M45" si="11">SUM(E46:E47)</f>
        <v>0</v>
      </c>
      <c r="F45" s="105">
        <f t="shared" si="11"/>
        <v>0</v>
      </c>
      <c r="G45" s="105">
        <f t="shared" si="11"/>
        <v>0</v>
      </c>
      <c r="H45" s="105">
        <f t="shared" si="11"/>
        <v>0</v>
      </c>
      <c r="I45" s="105">
        <f t="shared" si="11"/>
        <v>0</v>
      </c>
      <c r="J45" s="105">
        <f t="shared" si="11"/>
        <v>0</v>
      </c>
      <c r="K45" s="105">
        <f t="shared" si="11"/>
        <v>0</v>
      </c>
      <c r="L45" s="105">
        <f t="shared" si="11"/>
        <v>0</v>
      </c>
      <c r="M45" s="105">
        <f t="shared" si="11"/>
        <v>0</v>
      </c>
      <c r="N45" s="38"/>
    </row>
    <row r="46" spans="2:14">
      <c r="B46" s="378" t="s">
        <v>457</v>
      </c>
      <c r="C46" s="110">
        <f>SUM(E46:M46)</f>
        <v>0</v>
      </c>
      <c r="D46" s="111"/>
      <c r="E46" s="108"/>
      <c r="F46" s="108"/>
      <c r="G46" s="108"/>
      <c r="H46" s="108"/>
      <c r="I46" s="108"/>
      <c r="J46" s="108"/>
      <c r="K46" s="108"/>
      <c r="L46" s="108"/>
      <c r="M46" s="108"/>
      <c r="N46" s="38"/>
    </row>
    <row r="47" spans="2:14">
      <c r="B47" s="378" t="s">
        <v>443</v>
      </c>
      <c r="C47" s="110">
        <f>SUM(E47:M47)</f>
        <v>0</v>
      </c>
      <c r="D47" s="111"/>
      <c r="E47" s="108"/>
      <c r="F47" s="108"/>
      <c r="G47" s="108"/>
      <c r="H47" s="108"/>
      <c r="I47" s="108"/>
      <c r="J47" s="108"/>
      <c r="K47" s="108"/>
      <c r="L47" s="108"/>
      <c r="M47" s="108"/>
      <c r="N47" s="38"/>
    </row>
    <row r="48" spans="2:14">
      <c r="B48" s="378" t="s">
        <v>444</v>
      </c>
      <c r="C48" s="110">
        <f>SUM(E48:M48)</f>
        <v>0</v>
      </c>
      <c r="D48" s="108"/>
      <c r="E48" s="108"/>
      <c r="F48" s="108"/>
      <c r="G48" s="108"/>
      <c r="H48" s="108"/>
      <c r="I48" s="108"/>
      <c r="J48" s="108"/>
      <c r="K48" s="108"/>
      <c r="L48" s="108"/>
      <c r="M48" s="108"/>
      <c r="N48" s="38"/>
    </row>
    <row r="49" spans="2:17">
      <c r="B49" s="378" t="s">
        <v>445</v>
      </c>
      <c r="C49" s="110">
        <f>SUM(E49:M49)</f>
        <v>0</v>
      </c>
      <c r="D49" s="108"/>
      <c r="E49" s="108"/>
      <c r="F49" s="108"/>
      <c r="G49" s="108"/>
      <c r="H49" s="108"/>
      <c r="I49" s="108"/>
      <c r="J49" s="108"/>
      <c r="K49" s="108"/>
      <c r="L49" s="108"/>
      <c r="M49" s="108"/>
      <c r="N49" s="38"/>
    </row>
    <row r="50" spans="2:17">
      <c r="B50" s="378" t="s">
        <v>458</v>
      </c>
      <c r="C50" s="110">
        <f>SUM(E50:M50)</f>
        <v>0</v>
      </c>
      <c r="D50" s="108"/>
      <c r="E50" s="108"/>
      <c r="F50" s="108"/>
      <c r="G50" s="108"/>
      <c r="H50" s="108"/>
      <c r="I50" s="108"/>
      <c r="J50" s="108"/>
      <c r="K50" s="108"/>
      <c r="L50" s="108"/>
      <c r="M50" s="108"/>
      <c r="N50" s="38"/>
    </row>
    <row r="51" spans="2:17">
      <c r="B51" s="379" t="s">
        <v>447</v>
      </c>
      <c r="C51" s="105">
        <f>SUM(C52:C55)</f>
        <v>0</v>
      </c>
      <c r="D51" s="108"/>
      <c r="E51" s="105">
        <f t="shared" ref="E51:M51" si="12">SUM(E52:E55)</f>
        <v>0</v>
      </c>
      <c r="F51" s="105">
        <f t="shared" si="12"/>
        <v>0</v>
      </c>
      <c r="G51" s="105">
        <f t="shared" si="12"/>
        <v>0</v>
      </c>
      <c r="H51" s="105">
        <f t="shared" si="12"/>
        <v>0</v>
      </c>
      <c r="I51" s="105">
        <f t="shared" si="12"/>
        <v>0</v>
      </c>
      <c r="J51" s="105">
        <f t="shared" si="12"/>
        <v>0</v>
      </c>
      <c r="K51" s="105">
        <f t="shared" si="12"/>
        <v>0</v>
      </c>
      <c r="L51" s="105">
        <f t="shared" si="12"/>
        <v>0</v>
      </c>
      <c r="M51" s="105">
        <f t="shared" si="12"/>
        <v>0</v>
      </c>
      <c r="N51" s="38"/>
    </row>
    <row r="52" spans="2:17">
      <c r="B52" s="376" t="s">
        <v>449</v>
      </c>
      <c r="C52" s="110">
        <f>SUM(E52:M52)</f>
        <v>0</v>
      </c>
      <c r="D52" s="111"/>
      <c r="E52" s="108"/>
      <c r="F52" s="108"/>
      <c r="G52" s="108"/>
      <c r="H52" s="108"/>
      <c r="I52" s="108"/>
      <c r="J52" s="108"/>
      <c r="K52" s="108"/>
      <c r="L52" s="108"/>
      <c r="M52" s="108"/>
      <c r="N52" s="38"/>
    </row>
    <row r="53" spans="2:17">
      <c r="B53" s="376" t="s">
        <v>450</v>
      </c>
      <c r="C53" s="110">
        <f>SUM(E53:M53)</f>
        <v>0</v>
      </c>
      <c r="D53" s="111"/>
      <c r="E53" s="108"/>
      <c r="F53" s="108"/>
      <c r="G53" s="108"/>
      <c r="H53" s="108"/>
      <c r="I53" s="108"/>
      <c r="J53" s="108"/>
      <c r="K53" s="108"/>
      <c r="L53" s="108"/>
      <c r="M53" s="108"/>
      <c r="N53" s="38"/>
    </row>
    <row r="54" spans="2:17">
      <c r="B54" s="376" t="s">
        <v>453</v>
      </c>
      <c r="C54" s="110">
        <f>SUM(E54:M54)</f>
        <v>0</v>
      </c>
      <c r="D54" s="111"/>
      <c r="E54" s="108"/>
      <c r="F54" s="108"/>
      <c r="G54" s="108"/>
      <c r="H54" s="108"/>
      <c r="I54" s="108"/>
      <c r="J54" s="108"/>
      <c r="K54" s="108"/>
      <c r="L54" s="108"/>
      <c r="M54" s="108"/>
      <c r="N54" s="38"/>
    </row>
    <row r="55" spans="2:17">
      <c r="B55" s="376" t="s">
        <v>365</v>
      </c>
      <c r="C55" s="110">
        <f>SUM(E55:M55)</f>
        <v>0</v>
      </c>
      <c r="D55" s="111"/>
      <c r="E55" s="108"/>
      <c r="F55" s="108"/>
      <c r="G55" s="108"/>
      <c r="H55" s="108"/>
      <c r="I55" s="108"/>
      <c r="J55" s="108"/>
      <c r="K55" s="108"/>
      <c r="L55" s="108"/>
      <c r="M55" s="108"/>
      <c r="N55" s="38"/>
    </row>
    <row r="56" spans="2:17">
      <c r="B56" s="360" t="s">
        <v>459</v>
      </c>
      <c r="C56" s="110">
        <f>SUM(E56:M56)</f>
        <v>0</v>
      </c>
      <c r="D56" s="108"/>
      <c r="E56" s="108"/>
      <c r="F56" s="108"/>
      <c r="G56" s="108"/>
      <c r="H56" s="108"/>
      <c r="I56" s="108"/>
      <c r="J56" s="108"/>
      <c r="K56" s="108"/>
      <c r="L56" s="108"/>
      <c r="M56" s="108"/>
      <c r="N56" s="38"/>
    </row>
    <row r="57" spans="2:17">
      <c r="B57" s="360" t="s">
        <v>460</v>
      </c>
      <c r="C57" s="105">
        <f>SUM(C12,C29,C37,C56)</f>
        <v>0</v>
      </c>
      <c r="D57" s="105">
        <f>IFERROR((C12*D12+D29*SUM(C30,C34)+C37*D37+C56*D56)/(C57-C33),0)</f>
        <v>0</v>
      </c>
      <c r="E57" s="105">
        <f t="shared" ref="E57:M57" si="13">SUM(E12,E29,E37,E56)</f>
        <v>0</v>
      </c>
      <c r="F57" s="105">
        <f t="shared" si="13"/>
        <v>0</v>
      </c>
      <c r="G57" s="105">
        <f t="shared" si="13"/>
        <v>0</v>
      </c>
      <c r="H57" s="105">
        <f t="shared" si="13"/>
        <v>0</v>
      </c>
      <c r="I57" s="105">
        <f t="shared" si="13"/>
        <v>0</v>
      </c>
      <c r="J57" s="105">
        <f t="shared" si="13"/>
        <v>0</v>
      </c>
      <c r="K57" s="105">
        <f t="shared" si="13"/>
        <v>0</v>
      </c>
      <c r="L57" s="105">
        <f t="shared" si="13"/>
        <v>0</v>
      </c>
      <c r="M57" s="105">
        <f t="shared" si="13"/>
        <v>0</v>
      </c>
      <c r="N57" s="38"/>
    </row>
    <row r="58" spans="2:17">
      <c r="B58" s="35"/>
      <c r="J58" s="30"/>
      <c r="O58" s="38"/>
      <c r="P58" s="38"/>
    </row>
    <row r="59" spans="2:17">
      <c r="B59" s="371" t="s">
        <v>461</v>
      </c>
      <c r="C59" s="372"/>
      <c r="D59" s="372"/>
      <c r="E59" s="372"/>
      <c r="F59" s="372"/>
      <c r="G59" s="372"/>
      <c r="H59" s="372"/>
      <c r="I59" s="372"/>
      <c r="J59" s="372"/>
      <c r="K59" s="372"/>
      <c r="L59" s="372"/>
      <c r="M59" s="372"/>
      <c r="N59" s="372"/>
      <c r="O59" s="372"/>
      <c r="P59" s="372"/>
      <c r="Q59" s="372"/>
    </row>
    <row r="60" spans="2:17">
      <c r="B60" s="381"/>
    </row>
    <row r="61" spans="2:17">
      <c r="B61" s="358" t="s">
        <v>127</v>
      </c>
      <c r="C61" s="358" t="s">
        <v>128</v>
      </c>
      <c r="D61" s="358" t="s">
        <v>129</v>
      </c>
      <c r="E61" s="358" t="s">
        <v>130</v>
      </c>
      <c r="F61" s="358" t="s">
        <v>131</v>
      </c>
      <c r="G61" s="358" t="s">
        <v>132</v>
      </c>
      <c r="H61" s="358" t="s">
        <v>133</v>
      </c>
      <c r="I61" s="358" t="s">
        <v>134</v>
      </c>
      <c r="J61" s="358" t="s">
        <v>462</v>
      </c>
      <c r="K61" s="358" t="s">
        <v>463</v>
      </c>
      <c r="L61" s="358" t="s">
        <v>464</v>
      </c>
      <c r="M61" s="358" t="s">
        <v>465</v>
      </c>
      <c r="N61" s="358" t="s">
        <v>466</v>
      </c>
      <c r="O61" s="358" t="s">
        <v>467</v>
      </c>
      <c r="P61" s="358" t="s">
        <v>468</v>
      </c>
      <c r="Q61" s="358" t="s">
        <v>469</v>
      </c>
    </row>
    <row r="62" spans="2:17" ht="31.5" customHeight="1">
      <c r="B62" s="675" t="s">
        <v>470</v>
      </c>
      <c r="C62" s="672" t="s">
        <v>471</v>
      </c>
      <c r="D62" s="673"/>
      <c r="E62" s="673"/>
      <c r="F62" s="673"/>
      <c r="G62" s="673"/>
      <c r="H62" s="673"/>
      <c r="I62" s="674"/>
      <c r="J62" s="672" t="s">
        <v>472</v>
      </c>
      <c r="K62" s="673"/>
      <c r="L62" s="673"/>
      <c r="M62" s="673"/>
      <c r="N62" s="673"/>
      <c r="O62" s="673"/>
      <c r="P62" s="673"/>
      <c r="Q62" s="677" t="s">
        <v>473</v>
      </c>
    </row>
    <row r="63" spans="2:17">
      <c r="B63" s="676"/>
      <c r="C63" s="382" t="s">
        <v>474</v>
      </c>
      <c r="D63" s="382" t="s">
        <v>475</v>
      </c>
      <c r="E63" s="382" t="s">
        <v>476</v>
      </c>
      <c r="F63" s="382" t="s">
        <v>477</v>
      </c>
      <c r="G63" s="382" t="s">
        <v>478</v>
      </c>
      <c r="H63" s="382" t="s">
        <v>479</v>
      </c>
      <c r="I63" s="382" t="s">
        <v>480</v>
      </c>
      <c r="J63" s="382" t="s">
        <v>474</v>
      </c>
      <c r="K63" s="382" t="s">
        <v>475</v>
      </c>
      <c r="L63" s="382" t="s">
        <v>476</v>
      </c>
      <c r="M63" s="382" t="s">
        <v>477</v>
      </c>
      <c r="N63" s="382" t="s">
        <v>478</v>
      </c>
      <c r="O63" s="382" t="s">
        <v>479</v>
      </c>
      <c r="P63" s="382" t="s">
        <v>480</v>
      </c>
      <c r="Q63" s="678"/>
    </row>
    <row r="64" spans="2:17" ht="51">
      <c r="B64" s="383" t="s">
        <v>481</v>
      </c>
      <c r="C64" s="104">
        <f t="shared" ref="C64:Q64" si="14">SUM(C65:C71)</f>
        <v>0</v>
      </c>
      <c r="D64" s="104">
        <f t="shared" si="14"/>
        <v>0</v>
      </c>
      <c r="E64" s="104">
        <f t="shared" si="14"/>
        <v>0</v>
      </c>
      <c r="F64" s="104">
        <f t="shared" si="14"/>
        <v>0</v>
      </c>
      <c r="G64" s="104">
        <f t="shared" si="14"/>
        <v>0</v>
      </c>
      <c r="H64" s="104">
        <f t="shared" si="14"/>
        <v>0</v>
      </c>
      <c r="I64" s="104">
        <f t="shared" si="14"/>
        <v>0</v>
      </c>
      <c r="J64" s="104">
        <f t="shared" si="14"/>
        <v>0</v>
      </c>
      <c r="K64" s="104">
        <f t="shared" si="14"/>
        <v>0</v>
      </c>
      <c r="L64" s="104">
        <f t="shared" si="14"/>
        <v>0</v>
      </c>
      <c r="M64" s="104">
        <f t="shared" si="14"/>
        <v>0</v>
      </c>
      <c r="N64" s="104">
        <f t="shared" si="14"/>
        <v>0</v>
      </c>
      <c r="O64" s="104">
        <f t="shared" si="14"/>
        <v>0</v>
      </c>
      <c r="P64" s="104">
        <f t="shared" si="14"/>
        <v>0</v>
      </c>
      <c r="Q64" s="104">
        <f t="shared" si="14"/>
        <v>0</v>
      </c>
    </row>
    <row r="65" spans="2:17">
      <c r="B65" s="361" t="s">
        <v>482</v>
      </c>
      <c r="C65" s="108"/>
      <c r="D65" s="108"/>
      <c r="E65" s="108"/>
      <c r="F65" s="108"/>
      <c r="G65" s="108"/>
      <c r="H65" s="108"/>
      <c r="I65" s="108"/>
      <c r="J65" s="108"/>
      <c r="K65" s="108"/>
      <c r="L65" s="108"/>
      <c r="M65" s="108"/>
      <c r="N65" s="108"/>
      <c r="O65" s="108"/>
      <c r="P65" s="108"/>
      <c r="Q65" s="108"/>
    </row>
    <row r="66" spans="2:17">
      <c r="B66" s="361" t="s">
        <v>483</v>
      </c>
      <c r="C66" s="108"/>
      <c r="D66" s="108"/>
      <c r="E66" s="108"/>
      <c r="F66" s="108"/>
      <c r="G66" s="108"/>
      <c r="H66" s="108"/>
      <c r="I66" s="108"/>
      <c r="J66" s="108"/>
      <c r="K66" s="108"/>
      <c r="L66" s="108"/>
      <c r="M66" s="108"/>
      <c r="N66" s="108"/>
      <c r="O66" s="108"/>
      <c r="P66" s="108"/>
      <c r="Q66" s="108"/>
    </row>
    <row r="67" spans="2:17">
      <c r="B67" s="361" t="s">
        <v>484</v>
      </c>
      <c r="C67" s="108"/>
      <c r="D67" s="108"/>
      <c r="E67" s="108"/>
      <c r="F67" s="108"/>
      <c r="G67" s="108"/>
      <c r="H67" s="108"/>
      <c r="I67" s="108"/>
      <c r="J67" s="108"/>
      <c r="K67" s="108"/>
      <c r="L67" s="108"/>
      <c r="M67" s="108"/>
      <c r="N67" s="108"/>
      <c r="O67" s="108"/>
      <c r="P67" s="108"/>
      <c r="Q67" s="108"/>
    </row>
    <row r="68" spans="2:17">
      <c r="B68" s="361" t="s">
        <v>485</v>
      </c>
      <c r="C68" s="108"/>
      <c r="D68" s="108"/>
      <c r="E68" s="108"/>
      <c r="F68" s="108"/>
      <c r="G68" s="108"/>
      <c r="H68" s="108"/>
      <c r="I68" s="108"/>
      <c r="J68" s="108"/>
      <c r="K68" s="108"/>
      <c r="L68" s="108"/>
      <c r="M68" s="108"/>
      <c r="N68" s="108"/>
      <c r="O68" s="108"/>
      <c r="P68" s="108"/>
      <c r="Q68" s="108"/>
    </row>
    <row r="69" spans="2:17">
      <c r="B69" s="361" t="s">
        <v>486</v>
      </c>
      <c r="C69" s="108"/>
      <c r="D69" s="108"/>
      <c r="E69" s="108"/>
      <c r="F69" s="108"/>
      <c r="G69" s="108"/>
      <c r="H69" s="108"/>
      <c r="I69" s="108"/>
      <c r="J69" s="108"/>
      <c r="K69" s="108"/>
      <c r="L69" s="108"/>
      <c r="M69" s="108"/>
      <c r="N69" s="108"/>
      <c r="O69" s="108"/>
      <c r="P69" s="108"/>
      <c r="Q69" s="108"/>
    </row>
    <row r="70" spans="2:17">
      <c r="B70" s="361" t="s">
        <v>487</v>
      </c>
      <c r="C70" s="108"/>
      <c r="D70" s="108"/>
      <c r="E70" s="108"/>
      <c r="F70" s="108"/>
      <c r="G70" s="108"/>
      <c r="H70" s="108"/>
      <c r="I70" s="108"/>
      <c r="J70" s="108"/>
      <c r="K70" s="108"/>
      <c r="L70" s="108"/>
      <c r="M70" s="108"/>
      <c r="N70" s="108"/>
      <c r="O70" s="108"/>
      <c r="P70" s="108"/>
      <c r="Q70" s="108"/>
    </row>
    <row r="71" spans="2:17">
      <c r="B71" s="361" t="s">
        <v>488</v>
      </c>
      <c r="C71" s="108"/>
      <c r="D71" s="108"/>
      <c r="E71" s="108"/>
      <c r="F71" s="108"/>
      <c r="G71" s="108"/>
      <c r="H71" s="108"/>
      <c r="I71" s="108"/>
      <c r="J71" s="108"/>
      <c r="K71" s="108"/>
      <c r="L71" s="108"/>
      <c r="M71" s="108"/>
      <c r="N71" s="108"/>
      <c r="O71" s="108"/>
      <c r="P71" s="108"/>
      <c r="Q71" s="108"/>
    </row>
    <row r="72" spans="2:17">
      <c r="B72" s="384" t="s">
        <v>455</v>
      </c>
      <c r="C72" s="104">
        <f t="shared" ref="C72:Q72" si="15">SUM(C73:C79)</f>
        <v>0</v>
      </c>
      <c r="D72" s="104">
        <f t="shared" si="15"/>
        <v>0</v>
      </c>
      <c r="E72" s="104">
        <f t="shared" si="15"/>
        <v>0</v>
      </c>
      <c r="F72" s="104">
        <f t="shared" si="15"/>
        <v>0</v>
      </c>
      <c r="G72" s="104">
        <f t="shared" si="15"/>
        <v>0</v>
      </c>
      <c r="H72" s="104">
        <f t="shared" si="15"/>
        <v>0</v>
      </c>
      <c r="I72" s="104">
        <f t="shared" si="15"/>
        <v>0</v>
      </c>
      <c r="J72" s="104">
        <f t="shared" si="15"/>
        <v>0</v>
      </c>
      <c r="K72" s="104">
        <f t="shared" si="15"/>
        <v>0</v>
      </c>
      <c r="L72" s="104">
        <f t="shared" si="15"/>
        <v>0</v>
      </c>
      <c r="M72" s="104">
        <f t="shared" si="15"/>
        <v>0</v>
      </c>
      <c r="N72" s="104">
        <f t="shared" si="15"/>
        <v>0</v>
      </c>
      <c r="O72" s="104">
        <f t="shared" si="15"/>
        <v>0</v>
      </c>
      <c r="P72" s="104">
        <f t="shared" si="15"/>
        <v>0</v>
      </c>
      <c r="Q72" s="104">
        <f t="shared" si="15"/>
        <v>0</v>
      </c>
    </row>
    <row r="73" spans="2:17">
      <c r="B73" s="361" t="s">
        <v>482</v>
      </c>
      <c r="C73" s="108"/>
      <c r="D73" s="108"/>
      <c r="E73" s="108"/>
      <c r="F73" s="108"/>
      <c r="G73" s="108"/>
      <c r="H73" s="108"/>
      <c r="I73" s="108"/>
      <c r="J73" s="108"/>
      <c r="K73" s="108"/>
      <c r="L73" s="108"/>
      <c r="M73" s="108"/>
      <c r="N73" s="108"/>
      <c r="O73" s="108"/>
      <c r="P73" s="108"/>
      <c r="Q73" s="108"/>
    </row>
    <row r="74" spans="2:17">
      <c r="B74" s="361" t="s">
        <v>483</v>
      </c>
      <c r="C74" s="108"/>
      <c r="D74" s="108"/>
      <c r="E74" s="108"/>
      <c r="F74" s="108"/>
      <c r="G74" s="108"/>
      <c r="H74" s="108"/>
      <c r="I74" s="108"/>
      <c r="J74" s="108"/>
      <c r="K74" s="108"/>
      <c r="L74" s="108"/>
      <c r="M74" s="108"/>
      <c r="N74" s="108"/>
      <c r="O74" s="108"/>
      <c r="P74" s="108"/>
      <c r="Q74" s="108"/>
    </row>
    <row r="75" spans="2:17">
      <c r="B75" s="361" t="s">
        <v>484</v>
      </c>
      <c r="C75" s="108"/>
      <c r="D75" s="108"/>
      <c r="E75" s="108"/>
      <c r="F75" s="108"/>
      <c r="G75" s="108"/>
      <c r="H75" s="108"/>
      <c r="I75" s="108"/>
      <c r="J75" s="108"/>
      <c r="K75" s="108"/>
      <c r="L75" s="108"/>
      <c r="M75" s="108"/>
      <c r="N75" s="108"/>
      <c r="O75" s="108"/>
      <c r="P75" s="108"/>
      <c r="Q75" s="108"/>
    </row>
    <row r="76" spans="2:17">
      <c r="B76" s="361" t="s">
        <v>485</v>
      </c>
      <c r="C76" s="108"/>
      <c r="D76" s="108"/>
      <c r="E76" s="108"/>
      <c r="F76" s="108"/>
      <c r="G76" s="108"/>
      <c r="H76" s="108"/>
      <c r="I76" s="108"/>
      <c r="J76" s="108"/>
      <c r="K76" s="108"/>
      <c r="L76" s="108"/>
      <c r="M76" s="108"/>
      <c r="N76" s="108"/>
      <c r="O76" s="108"/>
      <c r="P76" s="108"/>
      <c r="Q76" s="108"/>
    </row>
    <row r="77" spans="2:17">
      <c r="B77" s="361" t="s">
        <v>486</v>
      </c>
      <c r="C77" s="108"/>
      <c r="D77" s="108"/>
      <c r="E77" s="108"/>
      <c r="F77" s="108"/>
      <c r="G77" s="108"/>
      <c r="H77" s="108"/>
      <c r="I77" s="108"/>
      <c r="J77" s="108"/>
      <c r="K77" s="108"/>
      <c r="L77" s="108"/>
      <c r="M77" s="108"/>
      <c r="N77" s="108"/>
      <c r="O77" s="108"/>
      <c r="P77" s="108"/>
      <c r="Q77" s="108"/>
    </row>
    <row r="78" spans="2:17">
      <c r="B78" s="361" t="s">
        <v>487</v>
      </c>
      <c r="C78" s="108"/>
      <c r="D78" s="108"/>
      <c r="E78" s="108"/>
      <c r="F78" s="108"/>
      <c r="G78" s="108"/>
      <c r="H78" s="108"/>
      <c r="I78" s="108"/>
      <c r="J78" s="108"/>
      <c r="K78" s="108"/>
      <c r="L78" s="108"/>
      <c r="M78" s="108"/>
      <c r="N78" s="108"/>
      <c r="O78" s="108"/>
      <c r="P78" s="108"/>
      <c r="Q78" s="108"/>
    </row>
    <row r="79" spans="2:17">
      <c r="B79" s="361" t="s">
        <v>488</v>
      </c>
      <c r="C79" s="108"/>
      <c r="D79" s="108"/>
      <c r="E79" s="108"/>
      <c r="F79" s="108"/>
      <c r="G79" s="108"/>
      <c r="H79" s="108"/>
      <c r="I79" s="108"/>
      <c r="J79" s="108"/>
      <c r="K79" s="108"/>
      <c r="L79" s="108"/>
      <c r="M79" s="108"/>
      <c r="N79" s="108"/>
      <c r="O79" s="108"/>
      <c r="P79" s="108"/>
      <c r="Q79" s="108"/>
    </row>
    <row r="80" spans="2:17" ht="25.5">
      <c r="B80" s="383" t="s">
        <v>489</v>
      </c>
      <c r="C80" s="104">
        <f t="shared" ref="C80:Q80" si="16">SUM(C81:C87)</f>
        <v>0</v>
      </c>
      <c r="D80" s="104">
        <f t="shared" si="16"/>
        <v>0</v>
      </c>
      <c r="E80" s="104">
        <f t="shared" si="16"/>
        <v>0</v>
      </c>
      <c r="F80" s="104">
        <f t="shared" si="16"/>
        <v>0</v>
      </c>
      <c r="G80" s="104">
        <f t="shared" si="16"/>
        <v>0</v>
      </c>
      <c r="H80" s="104">
        <f t="shared" si="16"/>
        <v>0</v>
      </c>
      <c r="I80" s="104">
        <f t="shared" si="16"/>
        <v>0</v>
      </c>
      <c r="J80" s="104">
        <f t="shared" si="16"/>
        <v>0</v>
      </c>
      <c r="K80" s="104">
        <f t="shared" si="16"/>
        <v>0</v>
      </c>
      <c r="L80" s="104">
        <f t="shared" si="16"/>
        <v>0</v>
      </c>
      <c r="M80" s="104">
        <f t="shared" si="16"/>
        <v>0</v>
      </c>
      <c r="N80" s="104">
        <f t="shared" si="16"/>
        <v>0</v>
      </c>
      <c r="O80" s="104">
        <f t="shared" si="16"/>
        <v>0</v>
      </c>
      <c r="P80" s="104">
        <f t="shared" si="16"/>
        <v>0</v>
      </c>
      <c r="Q80" s="104">
        <f t="shared" si="16"/>
        <v>0</v>
      </c>
    </row>
    <row r="81" spans="2:27">
      <c r="B81" s="361" t="s">
        <v>482</v>
      </c>
      <c r="C81" s="108"/>
      <c r="D81" s="108"/>
      <c r="E81" s="108"/>
      <c r="F81" s="108"/>
      <c r="G81" s="108"/>
      <c r="H81" s="108"/>
      <c r="I81" s="108"/>
      <c r="J81" s="108"/>
      <c r="K81" s="108"/>
      <c r="L81" s="108"/>
      <c r="M81" s="108"/>
      <c r="N81" s="108"/>
      <c r="O81" s="108"/>
      <c r="P81" s="108"/>
      <c r="Q81" s="108"/>
    </row>
    <row r="82" spans="2:27">
      <c r="B82" s="361" t="s">
        <v>483</v>
      </c>
      <c r="C82" s="108"/>
      <c r="D82" s="108"/>
      <c r="E82" s="108"/>
      <c r="F82" s="108"/>
      <c r="G82" s="108"/>
      <c r="H82" s="108"/>
      <c r="I82" s="108"/>
      <c r="J82" s="108"/>
      <c r="K82" s="108"/>
      <c r="L82" s="108"/>
      <c r="M82" s="108"/>
      <c r="N82" s="108"/>
      <c r="O82" s="108"/>
      <c r="P82" s="108"/>
      <c r="Q82" s="108"/>
    </row>
    <row r="83" spans="2:27">
      <c r="B83" s="361" t="s">
        <v>484</v>
      </c>
      <c r="C83" s="108"/>
      <c r="D83" s="108"/>
      <c r="E83" s="108"/>
      <c r="F83" s="108"/>
      <c r="G83" s="108"/>
      <c r="H83" s="108"/>
      <c r="I83" s="108"/>
      <c r="J83" s="108"/>
      <c r="K83" s="108"/>
      <c r="L83" s="108"/>
      <c r="M83" s="108"/>
      <c r="N83" s="108"/>
      <c r="O83" s="108"/>
      <c r="P83" s="108"/>
      <c r="Q83" s="108"/>
    </row>
    <row r="84" spans="2:27">
      <c r="B84" s="361" t="s">
        <v>485</v>
      </c>
      <c r="C84" s="108"/>
      <c r="D84" s="108"/>
      <c r="E84" s="108"/>
      <c r="F84" s="108"/>
      <c r="G84" s="108"/>
      <c r="H84" s="108"/>
      <c r="I84" s="108"/>
      <c r="J84" s="108"/>
      <c r="K84" s="108"/>
      <c r="L84" s="108"/>
      <c r="M84" s="108"/>
      <c r="N84" s="108"/>
      <c r="O84" s="108"/>
      <c r="P84" s="108"/>
      <c r="Q84" s="108"/>
    </row>
    <row r="85" spans="2:27">
      <c r="B85" s="361" t="s">
        <v>486</v>
      </c>
      <c r="C85" s="108"/>
      <c r="D85" s="108"/>
      <c r="E85" s="108"/>
      <c r="F85" s="108"/>
      <c r="G85" s="108"/>
      <c r="H85" s="108"/>
      <c r="I85" s="108"/>
      <c r="J85" s="108"/>
      <c r="K85" s="108"/>
      <c r="L85" s="108"/>
      <c r="M85" s="108"/>
      <c r="N85" s="108"/>
      <c r="O85" s="108"/>
      <c r="P85" s="108"/>
      <c r="Q85" s="108"/>
    </row>
    <row r="86" spans="2:27">
      <c r="B86" s="361" t="s">
        <v>487</v>
      </c>
      <c r="C86" s="108"/>
      <c r="D86" s="108"/>
      <c r="E86" s="108"/>
      <c r="F86" s="108"/>
      <c r="G86" s="108"/>
      <c r="H86" s="108"/>
      <c r="I86" s="108"/>
      <c r="J86" s="108"/>
      <c r="K86" s="108"/>
      <c r="L86" s="108"/>
      <c r="M86" s="108"/>
      <c r="N86" s="108"/>
      <c r="O86" s="108"/>
      <c r="P86" s="108"/>
      <c r="Q86" s="108"/>
    </row>
    <row r="87" spans="2:27">
      <c r="B87" s="361" t="s">
        <v>488</v>
      </c>
      <c r="C87" s="108"/>
      <c r="D87" s="108"/>
      <c r="E87" s="108"/>
      <c r="F87" s="108"/>
      <c r="G87" s="108"/>
      <c r="H87" s="108"/>
      <c r="I87" s="108"/>
      <c r="J87" s="108"/>
      <c r="K87" s="108"/>
      <c r="L87" s="108"/>
      <c r="M87" s="108"/>
      <c r="N87" s="108"/>
      <c r="O87" s="108"/>
      <c r="P87" s="108"/>
      <c r="Q87" s="108"/>
    </row>
    <row r="88" spans="2:27">
      <c r="B88" s="384" t="s">
        <v>451</v>
      </c>
      <c r="C88" s="108"/>
      <c r="D88" s="108"/>
      <c r="E88" s="108"/>
      <c r="F88" s="108"/>
      <c r="G88" s="108"/>
      <c r="H88" s="108"/>
      <c r="I88" s="108"/>
      <c r="J88" s="108"/>
      <c r="K88" s="108"/>
      <c r="L88" s="108"/>
      <c r="M88" s="108"/>
      <c r="N88" s="108"/>
      <c r="O88" s="108"/>
      <c r="P88" s="108"/>
      <c r="Q88" s="108"/>
    </row>
    <row r="89" spans="2:27">
      <c r="B89" s="360" t="s">
        <v>460</v>
      </c>
      <c r="C89" s="105">
        <f t="shared" ref="C89:Q89" si="17">SUM(C64,C72,C80,C88)</f>
        <v>0</v>
      </c>
      <c r="D89" s="105">
        <f t="shared" si="17"/>
        <v>0</v>
      </c>
      <c r="E89" s="105">
        <f t="shared" si="17"/>
        <v>0</v>
      </c>
      <c r="F89" s="105">
        <f t="shared" si="17"/>
        <v>0</v>
      </c>
      <c r="G89" s="105">
        <f t="shared" si="17"/>
        <v>0</v>
      </c>
      <c r="H89" s="105">
        <f t="shared" si="17"/>
        <v>0</v>
      </c>
      <c r="I89" s="105">
        <f t="shared" si="17"/>
        <v>0</v>
      </c>
      <c r="J89" s="105">
        <f t="shared" si="17"/>
        <v>0</v>
      </c>
      <c r="K89" s="105">
        <f t="shared" si="17"/>
        <v>0</v>
      </c>
      <c r="L89" s="105">
        <f t="shared" si="17"/>
        <v>0</v>
      </c>
      <c r="M89" s="105">
        <f t="shared" si="17"/>
        <v>0</v>
      </c>
      <c r="N89" s="105">
        <f t="shared" si="17"/>
        <v>0</v>
      </c>
      <c r="O89" s="105">
        <f t="shared" si="17"/>
        <v>0</v>
      </c>
      <c r="P89" s="105">
        <f t="shared" si="17"/>
        <v>0</v>
      </c>
      <c r="Q89" s="105">
        <f t="shared" si="17"/>
        <v>0</v>
      </c>
    </row>
    <row r="90" spans="2:27" s="112" customFormat="1">
      <c r="C90" s="385"/>
      <c r="D90" s="385"/>
      <c r="E90" s="385"/>
      <c r="F90" s="385"/>
      <c r="G90" s="385"/>
      <c r="H90" s="385"/>
      <c r="I90" s="385"/>
      <c r="J90" s="385"/>
      <c r="K90" s="385"/>
      <c r="L90" s="385"/>
      <c r="M90" s="385"/>
      <c r="AA90" s="113"/>
    </row>
    <row r="91" spans="2:27" s="112" customFormat="1" ht="12.75" hidden="1" customHeight="1">
      <c r="B91" s="386" t="s">
        <v>490</v>
      </c>
      <c r="C91" s="387"/>
      <c r="D91" s="387"/>
      <c r="E91" s="387"/>
      <c r="F91" s="387"/>
      <c r="G91" s="387"/>
      <c r="H91" s="387"/>
      <c r="I91" s="387"/>
      <c r="J91" s="387"/>
      <c r="K91" s="387"/>
      <c r="L91" s="387"/>
      <c r="M91" s="387"/>
      <c r="N91" s="387"/>
      <c r="O91" s="387"/>
      <c r="P91" s="387"/>
      <c r="Q91" s="387"/>
      <c r="R91" s="114"/>
      <c r="AA91" s="113"/>
    </row>
    <row r="92" spans="2:27" s="112" customFormat="1" ht="12.75" hidden="1" customHeight="1">
      <c r="B92" s="388" t="s">
        <v>491</v>
      </c>
      <c r="C92" s="388" t="s">
        <v>492</v>
      </c>
      <c r="D92" s="388" t="s">
        <v>493</v>
      </c>
      <c r="E92" s="388" t="s">
        <v>494</v>
      </c>
      <c r="F92" s="388" t="s">
        <v>495</v>
      </c>
      <c r="G92" s="388" t="s">
        <v>496</v>
      </c>
      <c r="H92" s="388" t="s">
        <v>497</v>
      </c>
      <c r="I92" s="388" t="s">
        <v>498</v>
      </c>
      <c r="J92" s="388" t="s">
        <v>499</v>
      </c>
      <c r="K92" s="388" t="s">
        <v>500</v>
      </c>
      <c r="L92" s="388" t="s">
        <v>501</v>
      </c>
      <c r="M92" s="388" t="s">
        <v>502</v>
      </c>
      <c r="N92" s="388" t="s">
        <v>503</v>
      </c>
      <c r="O92" s="388" t="s">
        <v>504</v>
      </c>
      <c r="P92" s="388" t="s">
        <v>505</v>
      </c>
      <c r="Q92" s="388" t="s">
        <v>506</v>
      </c>
      <c r="AA92" s="113"/>
    </row>
    <row r="93" spans="2:27" s="112" customFormat="1" ht="29.25" hidden="1" customHeight="1">
      <c r="B93" s="679"/>
      <c r="C93" s="681" t="s">
        <v>471</v>
      </c>
      <c r="D93" s="682"/>
      <c r="E93" s="682"/>
      <c r="F93" s="682"/>
      <c r="G93" s="682"/>
      <c r="H93" s="682"/>
      <c r="I93" s="683"/>
      <c r="J93" s="681" t="s">
        <v>472</v>
      </c>
      <c r="K93" s="682"/>
      <c r="L93" s="682"/>
      <c r="M93" s="682"/>
      <c r="N93" s="682"/>
      <c r="O93" s="682"/>
      <c r="P93" s="682"/>
      <c r="Q93" s="684" t="s">
        <v>473</v>
      </c>
      <c r="AA93" s="113"/>
    </row>
    <row r="94" spans="2:27" s="112" customFormat="1" ht="18" hidden="1" customHeight="1">
      <c r="B94" s="680"/>
      <c r="C94" s="389" t="s">
        <v>474</v>
      </c>
      <c r="D94" s="389" t="s">
        <v>475</v>
      </c>
      <c r="E94" s="389" t="s">
        <v>476</v>
      </c>
      <c r="F94" s="389" t="s">
        <v>477</v>
      </c>
      <c r="G94" s="389" t="s">
        <v>478</v>
      </c>
      <c r="H94" s="389" t="s">
        <v>479</v>
      </c>
      <c r="I94" s="389" t="s">
        <v>480</v>
      </c>
      <c r="J94" s="389" t="s">
        <v>474</v>
      </c>
      <c r="K94" s="389" t="s">
        <v>475</v>
      </c>
      <c r="L94" s="389" t="s">
        <v>476</v>
      </c>
      <c r="M94" s="389" t="s">
        <v>477</v>
      </c>
      <c r="N94" s="389" t="s">
        <v>478</v>
      </c>
      <c r="O94" s="389" t="s">
        <v>479</v>
      </c>
      <c r="P94" s="389" t="s">
        <v>480</v>
      </c>
      <c r="Q94" s="685"/>
      <c r="AA94" s="113"/>
    </row>
    <row r="95" spans="2:27" s="112" customFormat="1" ht="38.25" hidden="1">
      <c r="B95" s="390" t="s">
        <v>507</v>
      </c>
      <c r="C95" s="115">
        <f t="shared" ref="C95:Q95" si="18">SUM(C96:C100)</f>
        <v>0</v>
      </c>
      <c r="D95" s="115">
        <f t="shared" si="18"/>
        <v>0</v>
      </c>
      <c r="E95" s="115">
        <f t="shared" si="18"/>
        <v>0</v>
      </c>
      <c r="F95" s="115">
        <f t="shared" si="18"/>
        <v>0</v>
      </c>
      <c r="G95" s="115">
        <f t="shared" si="18"/>
        <v>0</v>
      </c>
      <c r="H95" s="115">
        <f t="shared" si="18"/>
        <v>0</v>
      </c>
      <c r="I95" s="115">
        <f t="shared" si="18"/>
        <v>0</v>
      </c>
      <c r="J95" s="115">
        <f t="shared" si="18"/>
        <v>0</v>
      </c>
      <c r="K95" s="115">
        <f t="shared" si="18"/>
        <v>0</v>
      </c>
      <c r="L95" s="115">
        <f t="shared" si="18"/>
        <v>0</v>
      </c>
      <c r="M95" s="115">
        <f t="shared" si="18"/>
        <v>0</v>
      </c>
      <c r="N95" s="115">
        <f t="shared" si="18"/>
        <v>0</v>
      </c>
      <c r="O95" s="115">
        <f t="shared" si="18"/>
        <v>0</v>
      </c>
      <c r="P95" s="115">
        <f t="shared" si="18"/>
        <v>0</v>
      </c>
      <c r="Q95" s="115">
        <f t="shared" si="18"/>
        <v>0</v>
      </c>
      <c r="AA95" s="113"/>
    </row>
    <row r="96" spans="2:27" s="112" customFormat="1" hidden="1">
      <c r="B96" s="391" t="s">
        <v>450</v>
      </c>
      <c r="C96" s="116"/>
      <c r="D96" s="116"/>
      <c r="E96" s="116"/>
      <c r="F96" s="116"/>
      <c r="G96" s="116"/>
      <c r="H96" s="116"/>
      <c r="I96" s="116"/>
      <c r="J96" s="116"/>
      <c r="K96" s="116"/>
      <c r="L96" s="116"/>
      <c r="M96" s="116"/>
      <c r="N96" s="116"/>
      <c r="O96" s="116"/>
      <c r="P96" s="116"/>
      <c r="Q96" s="116"/>
      <c r="AA96" s="113"/>
    </row>
    <row r="97" spans="2:27" s="112" customFormat="1" hidden="1">
      <c r="B97" s="391" t="s">
        <v>508</v>
      </c>
      <c r="C97" s="116"/>
      <c r="D97" s="116"/>
      <c r="E97" s="116"/>
      <c r="F97" s="116"/>
      <c r="G97" s="116"/>
      <c r="H97" s="116"/>
      <c r="I97" s="116"/>
      <c r="J97" s="116"/>
      <c r="K97" s="116"/>
      <c r="L97" s="116"/>
      <c r="M97" s="116"/>
      <c r="N97" s="116"/>
      <c r="O97" s="116"/>
      <c r="P97" s="116"/>
      <c r="Q97" s="116"/>
      <c r="AA97" s="113"/>
    </row>
    <row r="98" spans="2:27" s="112" customFormat="1" ht="12.75" hidden="1" customHeight="1">
      <c r="B98" s="392" t="s">
        <v>441</v>
      </c>
      <c r="C98" s="116"/>
      <c r="D98" s="116"/>
      <c r="E98" s="116"/>
      <c r="F98" s="116"/>
      <c r="G98" s="116"/>
      <c r="H98" s="116"/>
      <c r="I98" s="116"/>
      <c r="J98" s="116"/>
      <c r="K98" s="116"/>
      <c r="L98" s="116"/>
      <c r="M98" s="116"/>
      <c r="N98" s="116"/>
      <c r="O98" s="116"/>
      <c r="P98" s="116"/>
      <c r="Q98" s="116"/>
      <c r="AA98" s="113"/>
    </row>
    <row r="99" spans="2:27" s="112" customFormat="1" ht="12.75" hidden="1" customHeight="1">
      <c r="B99" s="392" t="s">
        <v>509</v>
      </c>
      <c r="C99" s="116"/>
      <c r="D99" s="116"/>
      <c r="E99" s="116"/>
      <c r="F99" s="116"/>
      <c r="G99" s="116"/>
      <c r="H99" s="116"/>
      <c r="I99" s="116"/>
      <c r="J99" s="116"/>
      <c r="K99" s="116"/>
      <c r="L99" s="116"/>
      <c r="M99" s="116"/>
      <c r="N99" s="116"/>
      <c r="O99" s="116"/>
      <c r="P99" s="116"/>
      <c r="Q99" s="116"/>
      <c r="AA99" s="113"/>
    </row>
    <row r="100" spans="2:27" s="112" customFormat="1" ht="12.75" hidden="1" customHeight="1">
      <c r="B100" s="392" t="s">
        <v>458</v>
      </c>
      <c r="C100" s="116"/>
      <c r="D100" s="116"/>
      <c r="E100" s="116"/>
      <c r="F100" s="116"/>
      <c r="G100" s="116"/>
      <c r="H100" s="116"/>
      <c r="I100" s="116"/>
      <c r="J100" s="116"/>
      <c r="K100" s="116"/>
      <c r="L100" s="116"/>
      <c r="M100" s="116"/>
      <c r="N100" s="116"/>
      <c r="O100" s="116"/>
      <c r="P100" s="116"/>
      <c r="Q100" s="116"/>
      <c r="AA100" s="113"/>
    </row>
    <row r="101" spans="2:27" hidden="1">
      <c r="B101" s="35"/>
    </row>
    <row r="102" spans="2:27">
      <c r="B102" s="365"/>
      <c r="C102" s="349" t="s">
        <v>378</v>
      </c>
      <c r="D102" s="349" t="s">
        <v>379</v>
      </c>
      <c r="E102" s="349" t="s">
        <v>380</v>
      </c>
      <c r="F102" s="349" t="s">
        <v>287</v>
      </c>
      <c r="G102" s="349" t="s">
        <v>297</v>
      </c>
      <c r="H102" s="349" t="s">
        <v>80</v>
      </c>
    </row>
    <row r="103" spans="2:27">
      <c r="B103" s="365" t="s">
        <v>510</v>
      </c>
      <c r="C103" s="349" t="s">
        <v>511</v>
      </c>
      <c r="D103" s="117">
        <f>SUM(C13,C16,C39,C40)</f>
        <v>0</v>
      </c>
      <c r="E103" s="117">
        <f>SUM(C64:Q64)</f>
        <v>0</v>
      </c>
      <c r="F103" s="351">
        <v>1</v>
      </c>
      <c r="G103" s="301" t="str">
        <f t="shared" ref="G103:G114" si="19">IF(ABS(E103-D103)&lt;=F103,"OK","Error")</f>
        <v>OK</v>
      </c>
      <c r="H103" s="118"/>
    </row>
    <row r="104" spans="2:27">
      <c r="B104" s="365" t="s">
        <v>512</v>
      </c>
      <c r="C104" s="349" t="s">
        <v>511</v>
      </c>
      <c r="D104" s="117">
        <f>SUM(C19,C41)</f>
        <v>0</v>
      </c>
      <c r="E104" s="117">
        <f>SUM(C72:Q72)</f>
        <v>0</v>
      </c>
      <c r="F104" s="351">
        <v>1</v>
      </c>
      <c r="G104" s="301" t="str">
        <f t="shared" si="19"/>
        <v>OK</v>
      </c>
      <c r="H104" s="118"/>
    </row>
    <row r="105" spans="2:27">
      <c r="B105" s="365" t="s">
        <v>513</v>
      </c>
      <c r="C105" s="349" t="s">
        <v>511</v>
      </c>
      <c r="D105" s="117">
        <f>C57-SUM(D103:D104)</f>
        <v>0</v>
      </c>
      <c r="E105" s="117">
        <f>SUM(C80:Q80,C88:Q88)</f>
        <v>0</v>
      </c>
      <c r="F105" s="351">
        <v>1</v>
      </c>
      <c r="G105" s="301" t="str">
        <f t="shared" si="19"/>
        <v>OK</v>
      </c>
      <c r="H105" s="118"/>
    </row>
    <row r="106" spans="2:27">
      <c r="B106" s="365" t="s">
        <v>510</v>
      </c>
      <c r="C106" s="349" t="s">
        <v>514</v>
      </c>
      <c r="D106" s="117">
        <f>C13</f>
        <v>0</v>
      </c>
      <c r="E106" s="117">
        <f>'F.1 EBS'!B27</f>
        <v>0</v>
      </c>
      <c r="F106" s="351">
        <v>1</v>
      </c>
      <c r="G106" s="301" t="str">
        <f t="shared" si="19"/>
        <v>OK</v>
      </c>
      <c r="H106" s="118"/>
    </row>
    <row r="107" spans="2:27" ht="38.25">
      <c r="B107" s="393" t="s">
        <v>515</v>
      </c>
      <c r="C107" s="349" t="s">
        <v>514</v>
      </c>
      <c r="D107" s="117">
        <f>C16</f>
        <v>0</v>
      </c>
      <c r="E107" s="117">
        <f>'F.1 EBS'!B28</f>
        <v>0</v>
      </c>
      <c r="F107" s="351">
        <v>1</v>
      </c>
      <c r="G107" s="301" t="str">
        <f t="shared" si="19"/>
        <v>OK</v>
      </c>
      <c r="H107" s="118"/>
    </row>
    <row r="108" spans="2:27">
      <c r="B108" s="365" t="s">
        <v>512</v>
      </c>
      <c r="C108" s="349" t="s">
        <v>514</v>
      </c>
      <c r="D108" s="117">
        <f>C19</f>
        <v>0</v>
      </c>
      <c r="E108" s="117">
        <f>'F.1 EBS'!B29</f>
        <v>0</v>
      </c>
      <c r="F108" s="351">
        <v>1</v>
      </c>
      <c r="G108" s="301" t="str">
        <f t="shared" si="19"/>
        <v>OK</v>
      </c>
      <c r="H108" s="118"/>
    </row>
    <row r="109" spans="2:27">
      <c r="B109" s="365" t="s">
        <v>516</v>
      </c>
      <c r="C109" s="349" t="s">
        <v>514</v>
      </c>
      <c r="D109" s="117">
        <f>C23</f>
        <v>0</v>
      </c>
      <c r="E109" s="117">
        <f>'F.1 EBS'!B30</f>
        <v>0</v>
      </c>
      <c r="F109" s="351">
        <v>1</v>
      </c>
      <c r="G109" s="301" t="str">
        <f t="shared" si="19"/>
        <v>OK</v>
      </c>
      <c r="H109" s="118"/>
    </row>
    <row r="110" spans="2:27">
      <c r="B110" s="365" t="s">
        <v>517</v>
      </c>
      <c r="C110" s="349" t="s">
        <v>514</v>
      </c>
      <c r="D110" s="117">
        <f>SUM(C26:C27)</f>
        <v>0</v>
      </c>
      <c r="E110" s="117">
        <f>'F.1 EBS'!B31</f>
        <v>0</v>
      </c>
      <c r="F110" s="351">
        <v>1</v>
      </c>
      <c r="G110" s="301" t="str">
        <f t="shared" si="19"/>
        <v>OK</v>
      </c>
      <c r="H110" s="118"/>
    </row>
    <row r="111" spans="2:27">
      <c r="B111" s="365" t="s">
        <v>518</v>
      </c>
      <c r="C111" s="349" t="s">
        <v>514</v>
      </c>
      <c r="D111" s="117">
        <f>C28</f>
        <v>0</v>
      </c>
      <c r="E111" s="117">
        <f>'F.1 EBS'!B32</f>
        <v>0</v>
      </c>
      <c r="F111" s="351">
        <v>1</v>
      </c>
      <c r="G111" s="301" t="str">
        <f t="shared" si="19"/>
        <v>OK</v>
      </c>
      <c r="H111" s="118"/>
    </row>
    <row r="112" spans="2:27">
      <c r="B112" s="365" t="s">
        <v>519</v>
      </c>
      <c r="C112" s="349" t="s">
        <v>514</v>
      </c>
      <c r="D112" s="117">
        <f>C33</f>
        <v>0</v>
      </c>
      <c r="E112" s="117">
        <f>'F.1 EBS'!B45</f>
        <v>0</v>
      </c>
      <c r="F112" s="351">
        <v>1</v>
      </c>
      <c r="G112" s="301" t="str">
        <f t="shared" si="19"/>
        <v>OK</v>
      </c>
      <c r="H112" s="118"/>
    </row>
    <row r="113" spans="2:27">
      <c r="B113" s="365" t="s">
        <v>520</v>
      </c>
      <c r="C113" s="349" t="s">
        <v>514</v>
      </c>
      <c r="D113" s="117">
        <f>C34+C30</f>
        <v>0</v>
      </c>
      <c r="E113" s="117">
        <f>'F.1 EBS'!B46</f>
        <v>0</v>
      </c>
      <c r="F113" s="351">
        <v>1</v>
      </c>
      <c r="G113" s="301" t="str">
        <f t="shared" si="19"/>
        <v>OK</v>
      </c>
      <c r="H113" s="118"/>
    </row>
    <row r="114" spans="2:27">
      <c r="B114" s="365" t="s">
        <v>521</v>
      </c>
      <c r="C114" s="349" t="s">
        <v>522</v>
      </c>
      <c r="D114" s="117">
        <f>C37</f>
        <v>0</v>
      </c>
      <c r="E114" s="117">
        <f>'F.A.6 Port Inv'!W29-'F.A.6 Port Inv'!AC29</f>
        <v>0</v>
      </c>
      <c r="F114" s="351">
        <v>1</v>
      </c>
      <c r="G114" s="301" t="str">
        <f t="shared" si="19"/>
        <v>OK</v>
      </c>
      <c r="H114" s="118"/>
    </row>
    <row r="115" spans="2:27" s="112" customFormat="1" ht="12.75" hidden="1" customHeight="1">
      <c r="B115" s="394" t="s">
        <v>523</v>
      </c>
      <c r="C115" s="395" t="s">
        <v>511</v>
      </c>
      <c r="D115" s="119">
        <f>SUM(C32,C53)</f>
        <v>0</v>
      </c>
      <c r="E115" s="119">
        <f>SUM(C96:Q96)</f>
        <v>0</v>
      </c>
      <c r="F115" s="351">
        <v>1</v>
      </c>
      <c r="G115" s="301" t="s">
        <v>13</v>
      </c>
      <c r="H115" s="120"/>
      <c r="I115" s="385"/>
      <c r="J115" s="385"/>
      <c r="K115" s="385"/>
      <c r="L115" s="385"/>
      <c r="M115" s="385"/>
      <c r="AA115" s="113"/>
    </row>
    <row r="116" spans="2:27" s="112" customFormat="1" ht="12.75" hidden="1" customHeight="1">
      <c r="B116" s="394" t="s">
        <v>524</v>
      </c>
      <c r="C116" s="395" t="s">
        <v>511</v>
      </c>
      <c r="D116" s="119">
        <f>SUM(C31,C52,C34,C54:C55)</f>
        <v>0</v>
      </c>
      <c r="E116" s="119">
        <f>SUM(C97:Q97)</f>
        <v>0</v>
      </c>
      <c r="F116" s="351">
        <v>1</v>
      </c>
      <c r="G116" s="301" t="s">
        <v>13</v>
      </c>
      <c r="H116" s="120"/>
      <c r="I116" s="385"/>
      <c r="J116" s="385"/>
      <c r="K116" s="385"/>
      <c r="L116" s="385"/>
      <c r="M116" s="385"/>
      <c r="AA116" s="113"/>
    </row>
    <row r="117" spans="2:27" s="112" customFormat="1" ht="12.75" hidden="1" customHeight="1">
      <c r="B117" s="394" t="s">
        <v>516</v>
      </c>
      <c r="C117" s="395" t="s">
        <v>511</v>
      </c>
      <c r="D117" s="119">
        <f>SUM(C23,C45)</f>
        <v>0</v>
      </c>
      <c r="E117" s="119">
        <f>SUM(C98:Q98)</f>
        <v>0</v>
      </c>
      <c r="F117" s="351">
        <v>1</v>
      </c>
      <c r="G117" s="301" t="s">
        <v>13</v>
      </c>
      <c r="H117" s="120"/>
      <c r="I117" s="385"/>
      <c r="J117" s="385"/>
      <c r="K117" s="385"/>
      <c r="L117" s="385"/>
      <c r="M117" s="385"/>
      <c r="AA117" s="113"/>
    </row>
    <row r="118" spans="2:27" s="112" customFormat="1" ht="12.75" hidden="1" customHeight="1">
      <c r="B118" s="394" t="s">
        <v>525</v>
      </c>
      <c r="C118" s="395" t="s">
        <v>511</v>
      </c>
      <c r="D118" s="119">
        <f>SUM(C26,C48,C27,C49)</f>
        <v>0</v>
      </c>
      <c r="E118" s="119">
        <f>SUM(C99:Q99)</f>
        <v>0</v>
      </c>
      <c r="F118" s="351">
        <v>1</v>
      </c>
      <c r="G118" s="301" t="s">
        <v>13</v>
      </c>
      <c r="H118" s="120"/>
      <c r="I118" s="385"/>
      <c r="J118" s="385"/>
      <c r="K118" s="385"/>
      <c r="L118" s="385"/>
      <c r="M118" s="385"/>
      <c r="AA118" s="113"/>
    </row>
    <row r="119" spans="2:27" s="112" customFormat="1" ht="12.75" hidden="1" customHeight="1">
      <c r="B119" s="394" t="s">
        <v>526</v>
      </c>
      <c r="C119" s="395" t="s">
        <v>511</v>
      </c>
      <c r="D119" s="119">
        <f>SUM(C28,C50)</f>
        <v>0</v>
      </c>
      <c r="E119" s="119">
        <f>SUM(C100:Q100)</f>
        <v>0</v>
      </c>
      <c r="F119" s="351">
        <v>1</v>
      </c>
      <c r="G119" s="301" t="s">
        <v>13</v>
      </c>
      <c r="H119" s="120"/>
      <c r="I119" s="385"/>
      <c r="J119" s="385"/>
      <c r="K119" s="385"/>
      <c r="L119" s="385"/>
      <c r="M119" s="385"/>
      <c r="AA119" s="113"/>
    </row>
    <row r="120" spans="2:27">
      <c r="B120" s="35"/>
    </row>
  </sheetData>
  <sheetProtection insertHyperlinks="0"/>
  <mergeCells count="12">
    <mergeCell ref="Q62:Q63"/>
    <mergeCell ref="B93:B94"/>
    <mergeCell ref="C93:I93"/>
    <mergeCell ref="J93:P93"/>
    <mergeCell ref="Q93:Q94"/>
    <mergeCell ref="B10:B11"/>
    <mergeCell ref="C10:C11"/>
    <mergeCell ref="D10:D11"/>
    <mergeCell ref="E10:M10"/>
    <mergeCell ref="B62:B63"/>
    <mergeCell ref="C62:I62"/>
    <mergeCell ref="J62:P62"/>
  </mergeCells>
  <conditionalFormatting sqref="G103:G114">
    <cfRule type="cellIs" dxfId="111" priority="3" operator="equal">
      <formula>"Error"</formula>
    </cfRule>
  </conditionalFormatting>
  <conditionalFormatting sqref="G103:G119">
    <cfRule type="cellIs" dxfId="110" priority="1" operator="equal">
      <formula>"OK"</formula>
    </cfRule>
  </conditionalFormatting>
  <conditionalFormatting sqref="G115:G119">
    <cfRule type="cellIs" dxfId="109" priority="2" operator="equal">
      <formula>"Commentary Required"</formula>
    </cfRule>
  </conditionalFormatting>
  <dataValidations count="1">
    <dataValidation type="decimal" allowBlank="1" showInputMessage="1" showErrorMessage="1" errorTitle="Error" error="Please enter a number of +/- 11 digits" sqref="D13 C81:Q88 C73:Q79 C65:Q71 D56:M56 E52:M55 D51 D48:M50 E46:M47 D45 E42:M44 D41 D39:M40 E35:M36 D34 E31:M33 D30 D26:M28 E24:M25 D23 E20:M22 D19 E17:M18 D16 E14:M15 C96:Q100" xr:uid="{336EF717-FE51-4ED2-B462-A71C6057EB18}">
      <formula1>-99999999999</formula1>
      <formula2>99999999999</formula2>
    </dataValidation>
  </dataValidations>
  <pageMargins left="0.7" right="0.7" top="0.75" bottom="0.75" header="0.3" footer="0.3"/>
  <pageSetup paperSize="8" scale="47"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04FEC03-66FC-4D6F-8F56-64408EF36B9C}">
          <x14:formula1>
            <xm:f>DropDownList!$E$9:$FG$9</xm:f>
          </x14:formula1>
          <xm:sqref>H11 I11 J11 K11 L11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F31F7-1B2B-4A89-BDC6-CCAE052A3B86}">
  <sheetPr codeName="Sheet17">
    <pageSetUpPr fitToPage="1"/>
  </sheetPr>
  <dimension ref="A1:U76"/>
  <sheetViews>
    <sheetView showGridLines="0" topLeftCell="B1" zoomScale="80" zoomScaleNormal="80" workbookViewId="0"/>
  </sheetViews>
  <sheetFormatPr defaultColWidth="8.7109375" defaultRowHeight="15"/>
  <cols>
    <col min="1" max="1" width="2.42578125" style="34" hidden="1" customWidth="1"/>
    <col min="2" max="2" width="25.42578125" style="34" customWidth="1"/>
    <col min="3" max="3" width="22.28515625" style="34" customWidth="1"/>
    <col min="4" max="4" width="31.28515625" style="34" customWidth="1"/>
    <col min="5" max="5" width="17" style="34" customWidth="1"/>
    <col min="6" max="6" width="19" style="34" customWidth="1"/>
    <col min="7" max="7" width="24.42578125" style="34" customWidth="1"/>
    <col min="8" max="8" width="32.42578125" style="34" customWidth="1"/>
    <col min="9" max="9" width="14.7109375" style="34" customWidth="1"/>
    <col min="10" max="10" width="14.42578125" style="34" customWidth="1"/>
    <col min="11" max="11" width="24.42578125" style="34" bestFit="1" customWidth="1"/>
    <col min="12" max="33" width="14.42578125" style="34" customWidth="1"/>
    <col min="34" max="34" width="3" style="34" customWidth="1"/>
    <col min="35" max="16384" width="8.7109375" style="34"/>
  </cols>
  <sheetData>
    <row r="1" spans="2:19" ht="13.15" customHeight="1">
      <c r="B1" s="353" t="s">
        <v>527</v>
      </c>
      <c r="C1" s="354"/>
      <c r="D1" s="355"/>
      <c r="E1" s="355"/>
      <c r="F1" s="355"/>
      <c r="G1" s="355"/>
      <c r="H1" s="355"/>
      <c r="I1" s="355"/>
      <c r="J1" s="355"/>
      <c r="K1" s="355"/>
      <c r="L1" s="396"/>
      <c r="M1" s="396"/>
      <c r="N1" s="396"/>
      <c r="O1" s="396"/>
      <c r="P1" s="396"/>
      <c r="Q1" s="396"/>
      <c r="R1" s="396"/>
      <c r="S1" s="396"/>
    </row>
    <row r="2" spans="2:19" s="33" customFormat="1" ht="16.899999999999999" customHeight="1">
      <c r="B2" s="356" t="s">
        <v>108</v>
      </c>
      <c r="C2" s="236" t="str">
        <f>'Cover Page'!F15</f>
        <v>&lt;&lt;Enter by Insurer&gt;&gt;</v>
      </c>
    </row>
    <row r="3" spans="2:19" s="33" customFormat="1" ht="16.899999999999999" customHeight="1">
      <c r="B3" s="356" t="s">
        <v>109</v>
      </c>
      <c r="C3" s="237" t="str">
        <f>TEXT(IF('Cover Page'!P13="","",'Cover Page'!P13), "dd mmm yyyy")</f>
        <v/>
      </c>
    </row>
    <row r="4" spans="2:19" s="33" customFormat="1" ht="16.899999999999999" customHeight="1">
      <c r="B4" s="356" t="s">
        <v>110</v>
      </c>
      <c r="C4" s="238"/>
    </row>
    <row r="5" spans="2:19" s="30" customFormat="1" ht="20.25" hidden="1" customHeight="1">
      <c r="B5" s="49"/>
    </row>
    <row r="6" spans="2:19" s="30" customFormat="1" ht="20.25" customHeight="1">
      <c r="B6" s="35" t="s">
        <v>528</v>
      </c>
    </row>
    <row r="7" spans="2:19" s="30" customFormat="1" ht="20.25" customHeight="1">
      <c r="B7" s="397" t="s">
        <v>115</v>
      </c>
      <c r="C7" s="397" t="s">
        <v>116</v>
      </c>
      <c r="D7" s="397" t="s">
        <v>117</v>
      </c>
      <c r="E7" s="397" t="s">
        <v>118</v>
      </c>
      <c r="F7" s="397" t="s">
        <v>119</v>
      </c>
      <c r="G7" s="397" t="s">
        <v>120</v>
      </c>
      <c r="H7" s="397" t="s">
        <v>121</v>
      </c>
      <c r="I7" s="397" t="s">
        <v>122</v>
      </c>
      <c r="J7" s="397" t="s">
        <v>123</v>
      </c>
      <c r="K7" s="397" t="s">
        <v>124</v>
      </c>
      <c r="L7" s="397" t="s">
        <v>125</v>
      </c>
      <c r="M7" s="397" t="s">
        <v>126</v>
      </c>
      <c r="N7" s="397" t="s">
        <v>127</v>
      </c>
      <c r="O7" s="397" t="s">
        <v>128</v>
      </c>
      <c r="P7" s="397" t="s">
        <v>129</v>
      </c>
      <c r="Q7" s="397" t="s">
        <v>130</v>
      </c>
      <c r="R7" s="397" t="s">
        <v>131</v>
      </c>
    </row>
    <row r="8" spans="2:19" s="30" customFormat="1" ht="22.5" customHeight="1">
      <c r="B8" s="691" t="s">
        <v>91</v>
      </c>
      <c r="C8" s="665" t="s">
        <v>92</v>
      </c>
      <c r="D8" s="694" t="s">
        <v>93</v>
      </c>
      <c r="E8" s="697" t="s">
        <v>529</v>
      </c>
      <c r="F8" s="687" t="s">
        <v>530</v>
      </c>
      <c r="G8" s="700"/>
      <c r="H8" s="700"/>
      <c r="I8" s="700"/>
      <c r="J8" s="700"/>
      <c r="K8" s="700"/>
      <c r="L8" s="700"/>
      <c r="M8" s="700"/>
      <c r="N8" s="700"/>
      <c r="O8" s="700"/>
      <c r="P8" s="700"/>
      <c r="Q8" s="688"/>
      <c r="R8" s="665" t="s">
        <v>94</v>
      </c>
    </row>
    <row r="9" spans="2:19" s="30" customFormat="1" ht="12.75">
      <c r="B9" s="692"/>
      <c r="C9" s="686"/>
      <c r="D9" s="695"/>
      <c r="E9" s="698"/>
      <c r="F9" s="687" t="s">
        <v>531</v>
      </c>
      <c r="G9" s="688"/>
      <c r="H9" s="687" t="s">
        <v>532</v>
      </c>
      <c r="I9" s="688"/>
      <c r="J9" s="687" t="s">
        <v>533</v>
      </c>
      <c r="K9" s="688"/>
      <c r="L9" s="687" t="s">
        <v>534</v>
      </c>
      <c r="M9" s="688"/>
      <c r="N9" s="687" t="s">
        <v>535</v>
      </c>
      <c r="O9" s="688"/>
      <c r="P9" s="689" t="s">
        <v>59</v>
      </c>
      <c r="Q9" s="690"/>
      <c r="R9" s="686"/>
    </row>
    <row r="10" spans="2:19" s="30" customFormat="1" ht="38.25">
      <c r="B10" s="693"/>
      <c r="C10" s="666"/>
      <c r="D10" s="696"/>
      <c r="E10" s="699"/>
      <c r="F10" s="368" t="s">
        <v>529</v>
      </c>
      <c r="G10" s="368" t="s">
        <v>536</v>
      </c>
      <c r="H10" s="368" t="s">
        <v>529</v>
      </c>
      <c r="I10" s="368" t="s">
        <v>536</v>
      </c>
      <c r="J10" s="368" t="s">
        <v>529</v>
      </c>
      <c r="K10" s="368" t="s">
        <v>536</v>
      </c>
      <c r="L10" s="368" t="s">
        <v>529</v>
      </c>
      <c r="M10" s="368" t="s">
        <v>536</v>
      </c>
      <c r="N10" s="368" t="s">
        <v>529</v>
      </c>
      <c r="O10" s="368" t="s">
        <v>536</v>
      </c>
      <c r="P10" s="368" t="s">
        <v>529</v>
      </c>
      <c r="Q10" s="368" t="s">
        <v>536</v>
      </c>
      <c r="R10" s="666"/>
    </row>
    <row r="11" spans="2:19" s="30" customFormat="1" ht="13.5" customHeight="1">
      <c r="B11" s="121"/>
      <c r="C11" s="121"/>
      <c r="D11" s="121"/>
      <c r="E11" s="399"/>
      <c r="F11" s="399"/>
      <c r="G11" s="399"/>
      <c r="H11" s="399"/>
      <c r="I11" s="399"/>
      <c r="J11" s="399"/>
      <c r="K11" s="399"/>
      <c r="L11" s="399"/>
      <c r="M11" s="399"/>
      <c r="N11" s="399"/>
      <c r="O11" s="399"/>
      <c r="P11" s="399"/>
      <c r="Q11" s="122"/>
      <c r="R11" s="121"/>
      <c r="S11" s="400" t="str">
        <f t="shared" ref="S11:S42" si="0">IF(AND(E11&lt;&gt;0,R11=""),"Commentary Required","OK")</f>
        <v>OK</v>
      </c>
    </row>
    <row r="12" spans="2:19" s="30" customFormat="1" ht="12.75" customHeight="1">
      <c r="B12" s="121"/>
      <c r="C12" s="121"/>
      <c r="D12" s="121"/>
      <c r="E12" s="399"/>
      <c r="F12" s="399"/>
      <c r="G12" s="399"/>
      <c r="H12" s="399"/>
      <c r="I12" s="399"/>
      <c r="J12" s="399"/>
      <c r="K12" s="399"/>
      <c r="L12" s="399"/>
      <c r="M12" s="399"/>
      <c r="N12" s="399"/>
      <c r="O12" s="399"/>
      <c r="P12" s="399"/>
      <c r="Q12" s="399"/>
      <c r="R12" s="121"/>
      <c r="S12" s="400" t="str">
        <f t="shared" si="0"/>
        <v>OK</v>
      </c>
    </row>
    <row r="13" spans="2:19" s="30" customFormat="1" ht="12.75">
      <c r="B13" s="121"/>
      <c r="C13" s="121"/>
      <c r="D13" s="121"/>
      <c r="E13" s="399"/>
      <c r="F13" s="399"/>
      <c r="G13" s="399"/>
      <c r="H13" s="399"/>
      <c r="I13" s="399"/>
      <c r="J13" s="399"/>
      <c r="K13" s="399"/>
      <c r="L13" s="399"/>
      <c r="M13" s="399"/>
      <c r="N13" s="399"/>
      <c r="O13" s="399"/>
      <c r="P13" s="399"/>
      <c r="Q13" s="399"/>
      <c r="R13" s="121"/>
      <c r="S13" s="400" t="str">
        <f t="shared" si="0"/>
        <v>OK</v>
      </c>
    </row>
    <row r="14" spans="2:19" s="30" customFormat="1" ht="12.75">
      <c r="B14" s="121"/>
      <c r="C14" s="121"/>
      <c r="D14" s="121"/>
      <c r="E14" s="399"/>
      <c r="F14" s="399"/>
      <c r="G14" s="399"/>
      <c r="H14" s="399"/>
      <c r="I14" s="399"/>
      <c r="J14" s="399"/>
      <c r="K14" s="399"/>
      <c r="L14" s="399"/>
      <c r="M14" s="399"/>
      <c r="N14" s="399"/>
      <c r="O14" s="399"/>
      <c r="P14" s="399"/>
      <c r="Q14" s="399"/>
      <c r="R14" s="121"/>
      <c r="S14" s="400" t="str">
        <f t="shared" si="0"/>
        <v>OK</v>
      </c>
    </row>
    <row r="15" spans="2:19" s="30" customFormat="1" ht="12.75">
      <c r="B15" s="121"/>
      <c r="C15" s="121"/>
      <c r="D15" s="121"/>
      <c r="E15" s="399"/>
      <c r="F15" s="399"/>
      <c r="G15" s="399"/>
      <c r="H15" s="399"/>
      <c r="I15" s="399"/>
      <c r="J15" s="399"/>
      <c r="K15" s="399"/>
      <c r="L15" s="399"/>
      <c r="M15" s="399"/>
      <c r="N15" s="399"/>
      <c r="O15" s="399"/>
      <c r="P15" s="399"/>
      <c r="Q15" s="399"/>
      <c r="R15" s="121"/>
      <c r="S15" s="400" t="str">
        <f t="shared" si="0"/>
        <v>OK</v>
      </c>
    </row>
    <row r="16" spans="2:19" s="30" customFormat="1" ht="12.75">
      <c r="B16" s="121"/>
      <c r="C16" s="121"/>
      <c r="D16" s="121"/>
      <c r="E16" s="399"/>
      <c r="F16" s="399"/>
      <c r="G16" s="399"/>
      <c r="H16" s="399"/>
      <c r="I16" s="399"/>
      <c r="J16" s="399"/>
      <c r="K16" s="399"/>
      <c r="L16" s="399"/>
      <c r="M16" s="399"/>
      <c r="N16" s="399"/>
      <c r="O16" s="399"/>
      <c r="P16" s="399"/>
      <c r="Q16" s="399"/>
      <c r="R16" s="121"/>
      <c r="S16" s="400" t="str">
        <f t="shared" si="0"/>
        <v>OK</v>
      </c>
    </row>
    <row r="17" spans="2:19" s="30" customFormat="1" ht="12.75">
      <c r="B17" s="121"/>
      <c r="C17" s="121"/>
      <c r="D17" s="121"/>
      <c r="E17" s="399"/>
      <c r="F17" s="399"/>
      <c r="G17" s="399"/>
      <c r="H17" s="399"/>
      <c r="I17" s="399"/>
      <c r="J17" s="399"/>
      <c r="K17" s="399"/>
      <c r="L17" s="399"/>
      <c r="M17" s="399"/>
      <c r="N17" s="399"/>
      <c r="O17" s="399"/>
      <c r="P17" s="399"/>
      <c r="Q17" s="399"/>
      <c r="R17" s="121"/>
      <c r="S17" s="400" t="str">
        <f t="shared" si="0"/>
        <v>OK</v>
      </c>
    </row>
    <row r="18" spans="2:19" s="30" customFormat="1" ht="12.75">
      <c r="B18" s="121"/>
      <c r="C18" s="121"/>
      <c r="D18" s="121"/>
      <c r="E18" s="399"/>
      <c r="F18" s="399"/>
      <c r="G18" s="399"/>
      <c r="H18" s="399"/>
      <c r="I18" s="399"/>
      <c r="J18" s="399"/>
      <c r="K18" s="399"/>
      <c r="L18" s="399"/>
      <c r="M18" s="399"/>
      <c r="N18" s="399"/>
      <c r="O18" s="399"/>
      <c r="P18" s="399"/>
      <c r="Q18" s="399"/>
      <c r="R18" s="121"/>
      <c r="S18" s="400" t="str">
        <f t="shared" si="0"/>
        <v>OK</v>
      </c>
    </row>
    <row r="19" spans="2:19" s="30" customFormat="1" ht="12.75">
      <c r="B19" s="121"/>
      <c r="C19" s="121"/>
      <c r="D19" s="121"/>
      <c r="E19" s="399"/>
      <c r="F19" s="399"/>
      <c r="G19" s="399"/>
      <c r="H19" s="399"/>
      <c r="I19" s="399"/>
      <c r="J19" s="399"/>
      <c r="K19" s="399"/>
      <c r="L19" s="399"/>
      <c r="M19" s="399"/>
      <c r="N19" s="399"/>
      <c r="O19" s="399"/>
      <c r="P19" s="399"/>
      <c r="Q19" s="399"/>
      <c r="R19" s="121"/>
      <c r="S19" s="400" t="str">
        <f t="shared" si="0"/>
        <v>OK</v>
      </c>
    </row>
    <row r="20" spans="2:19" s="30" customFormat="1" ht="12.75">
      <c r="B20" s="121"/>
      <c r="C20" s="121"/>
      <c r="D20" s="121"/>
      <c r="E20" s="399"/>
      <c r="F20" s="399"/>
      <c r="G20" s="399"/>
      <c r="H20" s="399"/>
      <c r="I20" s="399"/>
      <c r="J20" s="399"/>
      <c r="K20" s="399"/>
      <c r="L20" s="399"/>
      <c r="M20" s="399"/>
      <c r="N20" s="399"/>
      <c r="O20" s="399"/>
      <c r="P20" s="399"/>
      <c r="Q20" s="399"/>
      <c r="R20" s="121"/>
      <c r="S20" s="400" t="str">
        <f t="shared" si="0"/>
        <v>OK</v>
      </c>
    </row>
    <row r="21" spans="2:19" s="30" customFormat="1" ht="12.75">
      <c r="B21" s="121"/>
      <c r="C21" s="121"/>
      <c r="D21" s="121"/>
      <c r="E21" s="399"/>
      <c r="F21" s="399"/>
      <c r="G21" s="399"/>
      <c r="H21" s="399"/>
      <c r="I21" s="399"/>
      <c r="J21" s="399"/>
      <c r="K21" s="399"/>
      <c r="L21" s="399"/>
      <c r="M21" s="399"/>
      <c r="N21" s="399"/>
      <c r="O21" s="399"/>
      <c r="P21" s="399"/>
      <c r="Q21" s="399"/>
      <c r="R21" s="121"/>
      <c r="S21" s="400" t="str">
        <f t="shared" si="0"/>
        <v>OK</v>
      </c>
    </row>
    <row r="22" spans="2:19" s="30" customFormat="1" ht="12.75">
      <c r="B22" s="121"/>
      <c r="C22" s="121"/>
      <c r="D22" s="121"/>
      <c r="E22" s="399"/>
      <c r="F22" s="399"/>
      <c r="G22" s="399"/>
      <c r="H22" s="399"/>
      <c r="I22" s="399"/>
      <c r="J22" s="399"/>
      <c r="K22" s="399"/>
      <c r="L22" s="399"/>
      <c r="M22" s="399"/>
      <c r="N22" s="399"/>
      <c r="O22" s="399"/>
      <c r="P22" s="399"/>
      <c r="Q22" s="399"/>
      <c r="R22" s="121"/>
      <c r="S22" s="400" t="str">
        <f t="shared" si="0"/>
        <v>OK</v>
      </c>
    </row>
    <row r="23" spans="2:19" s="30" customFormat="1" ht="12.75">
      <c r="B23" s="121"/>
      <c r="C23" s="121"/>
      <c r="D23" s="121"/>
      <c r="E23" s="399"/>
      <c r="F23" s="399"/>
      <c r="G23" s="399"/>
      <c r="H23" s="399"/>
      <c r="I23" s="399"/>
      <c r="J23" s="399"/>
      <c r="K23" s="399"/>
      <c r="L23" s="399"/>
      <c r="M23" s="399"/>
      <c r="N23" s="399"/>
      <c r="O23" s="399"/>
      <c r="P23" s="399"/>
      <c r="Q23" s="399"/>
      <c r="R23" s="121"/>
      <c r="S23" s="400" t="str">
        <f t="shared" si="0"/>
        <v>OK</v>
      </c>
    </row>
    <row r="24" spans="2:19" s="30" customFormat="1" ht="12.75">
      <c r="B24" s="121"/>
      <c r="C24" s="121"/>
      <c r="D24" s="121"/>
      <c r="E24" s="399"/>
      <c r="F24" s="399"/>
      <c r="G24" s="399"/>
      <c r="H24" s="399"/>
      <c r="I24" s="399"/>
      <c r="J24" s="399"/>
      <c r="K24" s="399"/>
      <c r="L24" s="399"/>
      <c r="M24" s="399"/>
      <c r="N24" s="399"/>
      <c r="O24" s="399"/>
      <c r="P24" s="399"/>
      <c r="Q24" s="399"/>
      <c r="R24" s="121"/>
      <c r="S24" s="400" t="str">
        <f t="shared" si="0"/>
        <v>OK</v>
      </c>
    </row>
    <row r="25" spans="2:19" s="30" customFormat="1" ht="12.75">
      <c r="B25" s="121"/>
      <c r="C25" s="121"/>
      <c r="D25" s="121"/>
      <c r="E25" s="399"/>
      <c r="F25" s="399"/>
      <c r="G25" s="399"/>
      <c r="H25" s="399"/>
      <c r="I25" s="399"/>
      <c r="J25" s="399"/>
      <c r="K25" s="399"/>
      <c r="L25" s="399"/>
      <c r="M25" s="399"/>
      <c r="N25" s="399"/>
      <c r="O25" s="399"/>
      <c r="P25" s="399"/>
      <c r="Q25" s="399"/>
      <c r="R25" s="121"/>
      <c r="S25" s="400" t="str">
        <f t="shared" si="0"/>
        <v>OK</v>
      </c>
    </row>
    <row r="26" spans="2:19" s="30" customFormat="1" ht="12.75" customHeight="1">
      <c r="B26" s="121"/>
      <c r="C26" s="121"/>
      <c r="D26" s="121"/>
      <c r="E26" s="399"/>
      <c r="F26" s="399"/>
      <c r="G26" s="399"/>
      <c r="H26" s="399"/>
      <c r="I26" s="399"/>
      <c r="J26" s="399"/>
      <c r="K26" s="399"/>
      <c r="L26" s="399"/>
      <c r="M26" s="399"/>
      <c r="N26" s="399"/>
      <c r="O26" s="399"/>
      <c r="P26" s="399"/>
      <c r="Q26" s="399"/>
      <c r="R26" s="121"/>
      <c r="S26" s="400" t="str">
        <f t="shared" si="0"/>
        <v>OK</v>
      </c>
    </row>
    <row r="27" spans="2:19" s="30" customFormat="1" ht="12.75">
      <c r="B27" s="121"/>
      <c r="C27" s="121"/>
      <c r="D27" s="121"/>
      <c r="E27" s="399"/>
      <c r="F27" s="399"/>
      <c r="G27" s="399"/>
      <c r="H27" s="399"/>
      <c r="I27" s="399"/>
      <c r="J27" s="399"/>
      <c r="K27" s="399"/>
      <c r="L27" s="399"/>
      <c r="M27" s="399"/>
      <c r="N27" s="399"/>
      <c r="O27" s="399"/>
      <c r="P27" s="399"/>
      <c r="Q27" s="399"/>
      <c r="R27" s="121"/>
      <c r="S27" s="400" t="str">
        <f t="shared" si="0"/>
        <v>OK</v>
      </c>
    </row>
    <row r="28" spans="2:19" s="30" customFormat="1" ht="12.75">
      <c r="B28" s="121"/>
      <c r="C28" s="121"/>
      <c r="D28" s="121"/>
      <c r="E28" s="399"/>
      <c r="F28" s="399"/>
      <c r="G28" s="399"/>
      <c r="H28" s="399"/>
      <c r="I28" s="399"/>
      <c r="J28" s="399"/>
      <c r="K28" s="399"/>
      <c r="L28" s="399"/>
      <c r="M28" s="399"/>
      <c r="N28" s="399"/>
      <c r="O28" s="399"/>
      <c r="P28" s="399"/>
      <c r="Q28" s="399"/>
      <c r="R28" s="121"/>
      <c r="S28" s="400" t="str">
        <f t="shared" si="0"/>
        <v>OK</v>
      </c>
    </row>
    <row r="29" spans="2:19" s="30" customFormat="1" ht="12.75">
      <c r="B29" s="121"/>
      <c r="C29" s="121"/>
      <c r="D29" s="121"/>
      <c r="E29" s="399"/>
      <c r="F29" s="399"/>
      <c r="G29" s="399"/>
      <c r="H29" s="399"/>
      <c r="I29" s="399"/>
      <c r="J29" s="399"/>
      <c r="K29" s="399"/>
      <c r="L29" s="399"/>
      <c r="M29" s="399"/>
      <c r="N29" s="399"/>
      <c r="O29" s="399"/>
      <c r="P29" s="399"/>
      <c r="Q29" s="399"/>
      <c r="R29" s="121"/>
      <c r="S29" s="400" t="str">
        <f t="shared" si="0"/>
        <v>OK</v>
      </c>
    </row>
    <row r="30" spans="2:19" s="30" customFormat="1" ht="12.75">
      <c r="B30" s="121"/>
      <c r="C30" s="121"/>
      <c r="D30" s="121"/>
      <c r="E30" s="399"/>
      <c r="F30" s="399"/>
      <c r="G30" s="399"/>
      <c r="H30" s="399"/>
      <c r="I30" s="399"/>
      <c r="J30" s="399"/>
      <c r="K30" s="399"/>
      <c r="L30" s="399"/>
      <c r="M30" s="399"/>
      <c r="N30" s="399"/>
      <c r="O30" s="399"/>
      <c r="P30" s="399"/>
      <c r="Q30" s="399"/>
      <c r="R30" s="121"/>
      <c r="S30" s="400" t="str">
        <f t="shared" si="0"/>
        <v>OK</v>
      </c>
    </row>
    <row r="31" spans="2:19" s="30" customFormat="1" ht="12.75">
      <c r="B31" s="121"/>
      <c r="C31" s="121"/>
      <c r="D31" s="121"/>
      <c r="E31" s="399"/>
      <c r="F31" s="399"/>
      <c r="G31" s="399"/>
      <c r="H31" s="399"/>
      <c r="I31" s="399"/>
      <c r="J31" s="399"/>
      <c r="K31" s="399"/>
      <c r="L31" s="399"/>
      <c r="M31" s="399"/>
      <c r="N31" s="399"/>
      <c r="O31" s="399"/>
      <c r="P31" s="399"/>
      <c r="Q31" s="399"/>
      <c r="R31" s="121"/>
      <c r="S31" s="400" t="str">
        <f t="shared" si="0"/>
        <v>OK</v>
      </c>
    </row>
    <row r="32" spans="2:19" s="30" customFormat="1" ht="12.75">
      <c r="B32" s="121"/>
      <c r="C32" s="121"/>
      <c r="D32" s="121"/>
      <c r="E32" s="399"/>
      <c r="F32" s="399"/>
      <c r="G32" s="399"/>
      <c r="H32" s="399"/>
      <c r="I32" s="399"/>
      <c r="J32" s="399"/>
      <c r="K32" s="399"/>
      <c r="L32" s="399"/>
      <c r="M32" s="399"/>
      <c r="N32" s="399"/>
      <c r="O32" s="399"/>
      <c r="P32" s="399"/>
      <c r="Q32" s="399"/>
      <c r="R32" s="121"/>
      <c r="S32" s="400" t="str">
        <f t="shared" si="0"/>
        <v>OK</v>
      </c>
    </row>
    <row r="33" spans="2:19" s="30" customFormat="1" ht="12.75">
      <c r="B33" s="121"/>
      <c r="C33" s="121"/>
      <c r="D33" s="121"/>
      <c r="E33" s="399"/>
      <c r="F33" s="399"/>
      <c r="G33" s="399"/>
      <c r="H33" s="399"/>
      <c r="I33" s="399"/>
      <c r="J33" s="399"/>
      <c r="K33" s="399"/>
      <c r="L33" s="399"/>
      <c r="M33" s="399"/>
      <c r="N33" s="399"/>
      <c r="O33" s="399"/>
      <c r="P33" s="399"/>
      <c r="Q33" s="399"/>
      <c r="R33" s="121"/>
      <c r="S33" s="400" t="str">
        <f t="shared" si="0"/>
        <v>OK</v>
      </c>
    </row>
    <row r="34" spans="2:19" s="30" customFormat="1" ht="12.75">
      <c r="B34" s="121"/>
      <c r="C34" s="121"/>
      <c r="D34" s="121"/>
      <c r="E34" s="399"/>
      <c r="F34" s="399"/>
      <c r="G34" s="399"/>
      <c r="H34" s="399"/>
      <c r="I34" s="399"/>
      <c r="J34" s="399"/>
      <c r="K34" s="399"/>
      <c r="L34" s="399"/>
      <c r="M34" s="399"/>
      <c r="N34" s="399"/>
      <c r="O34" s="399"/>
      <c r="P34" s="399"/>
      <c r="Q34" s="399"/>
      <c r="R34" s="121"/>
      <c r="S34" s="400" t="str">
        <f t="shared" si="0"/>
        <v>OK</v>
      </c>
    </row>
    <row r="35" spans="2:19" s="30" customFormat="1" ht="12.75">
      <c r="B35" s="121"/>
      <c r="C35" s="121"/>
      <c r="D35" s="121"/>
      <c r="E35" s="399"/>
      <c r="F35" s="399"/>
      <c r="G35" s="399"/>
      <c r="H35" s="399"/>
      <c r="I35" s="399"/>
      <c r="J35" s="399"/>
      <c r="K35" s="399"/>
      <c r="L35" s="399"/>
      <c r="M35" s="399"/>
      <c r="N35" s="399"/>
      <c r="O35" s="399"/>
      <c r="P35" s="399"/>
      <c r="Q35" s="399"/>
      <c r="R35" s="121"/>
      <c r="S35" s="400" t="str">
        <f t="shared" si="0"/>
        <v>OK</v>
      </c>
    </row>
    <row r="36" spans="2:19" s="30" customFormat="1" ht="12.75">
      <c r="B36" s="121"/>
      <c r="C36" s="121"/>
      <c r="D36" s="121"/>
      <c r="E36" s="399"/>
      <c r="F36" s="399"/>
      <c r="G36" s="399"/>
      <c r="H36" s="399"/>
      <c r="I36" s="399"/>
      <c r="J36" s="399"/>
      <c r="K36" s="399"/>
      <c r="L36" s="399"/>
      <c r="M36" s="399"/>
      <c r="N36" s="399"/>
      <c r="O36" s="399"/>
      <c r="P36" s="399"/>
      <c r="Q36" s="399"/>
      <c r="R36" s="121"/>
      <c r="S36" s="400" t="str">
        <f t="shared" si="0"/>
        <v>OK</v>
      </c>
    </row>
    <row r="37" spans="2:19" s="30" customFormat="1" ht="12.75">
      <c r="B37" s="121"/>
      <c r="C37" s="121"/>
      <c r="D37" s="121"/>
      <c r="E37" s="399"/>
      <c r="F37" s="399"/>
      <c r="G37" s="399"/>
      <c r="H37" s="399"/>
      <c r="I37" s="399"/>
      <c r="J37" s="399"/>
      <c r="K37" s="399"/>
      <c r="L37" s="399"/>
      <c r="M37" s="399"/>
      <c r="N37" s="399"/>
      <c r="O37" s="399"/>
      <c r="P37" s="399"/>
      <c r="Q37" s="399"/>
      <c r="R37" s="121"/>
      <c r="S37" s="400" t="str">
        <f t="shared" si="0"/>
        <v>OK</v>
      </c>
    </row>
    <row r="38" spans="2:19" s="30" customFormat="1" ht="12.75">
      <c r="B38" s="121"/>
      <c r="C38" s="121"/>
      <c r="D38" s="121"/>
      <c r="E38" s="399"/>
      <c r="F38" s="399"/>
      <c r="G38" s="399"/>
      <c r="H38" s="399"/>
      <c r="I38" s="399"/>
      <c r="J38" s="399"/>
      <c r="K38" s="399"/>
      <c r="L38" s="399"/>
      <c r="M38" s="399"/>
      <c r="N38" s="399"/>
      <c r="O38" s="399"/>
      <c r="P38" s="399"/>
      <c r="Q38" s="399"/>
      <c r="R38" s="121"/>
      <c r="S38" s="400" t="str">
        <f t="shared" si="0"/>
        <v>OK</v>
      </c>
    </row>
    <row r="39" spans="2:19" s="30" customFormat="1" ht="12.75">
      <c r="B39" s="121"/>
      <c r="C39" s="121"/>
      <c r="D39" s="121"/>
      <c r="E39" s="399"/>
      <c r="F39" s="399"/>
      <c r="G39" s="399"/>
      <c r="H39" s="399"/>
      <c r="I39" s="399"/>
      <c r="J39" s="399"/>
      <c r="K39" s="399"/>
      <c r="L39" s="399"/>
      <c r="M39" s="399"/>
      <c r="N39" s="399"/>
      <c r="O39" s="399"/>
      <c r="P39" s="399"/>
      <c r="Q39" s="399"/>
      <c r="R39" s="121"/>
      <c r="S39" s="400" t="str">
        <f t="shared" si="0"/>
        <v>OK</v>
      </c>
    </row>
    <row r="40" spans="2:19" s="30" customFormat="1" ht="12.75">
      <c r="B40" s="121"/>
      <c r="C40" s="121"/>
      <c r="D40" s="121"/>
      <c r="E40" s="399"/>
      <c r="F40" s="399"/>
      <c r="G40" s="399"/>
      <c r="H40" s="399"/>
      <c r="I40" s="399"/>
      <c r="J40" s="399"/>
      <c r="K40" s="399"/>
      <c r="L40" s="399"/>
      <c r="M40" s="399"/>
      <c r="N40" s="399"/>
      <c r="O40" s="399"/>
      <c r="P40" s="399"/>
      <c r="Q40" s="399"/>
      <c r="R40" s="121"/>
      <c r="S40" s="400" t="str">
        <f t="shared" si="0"/>
        <v>OK</v>
      </c>
    </row>
    <row r="41" spans="2:19" s="30" customFormat="1" ht="12.75">
      <c r="B41" s="121"/>
      <c r="C41" s="121"/>
      <c r="D41" s="121"/>
      <c r="E41" s="399"/>
      <c r="F41" s="399"/>
      <c r="G41" s="399"/>
      <c r="H41" s="399"/>
      <c r="I41" s="399"/>
      <c r="J41" s="399"/>
      <c r="K41" s="399"/>
      <c r="L41" s="399"/>
      <c r="M41" s="399"/>
      <c r="N41" s="399"/>
      <c r="O41" s="399"/>
      <c r="P41" s="399"/>
      <c r="Q41" s="399"/>
      <c r="R41" s="121"/>
      <c r="S41" s="400" t="str">
        <f t="shared" si="0"/>
        <v>OK</v>
      </c>
    </row>
    <row r="42" spans="2:19" s="30" customFormat="1" ht="12.75">
      <c r="B42" s="121"/>
      <c r="C42" s="121"/>
      <c r="D42" s="121"/>
      <c r="E42" s="399"/>
      <c r="F42" s="399"/>
      <c r="G42" s="399"/>
      <c r="H42" s="399"/>
      <c r="I42" s="399"/>
      <c r="J42" s="399"/>
      <c r="K42" s="399"/>
      <c r="L42" s="399"/>
      <c r="M42" s="399"/>
      <c r="N42" s="399"/>
      <c r="O42" s="399"/>
      <c r="P42" s="399"/>
      <c r="Q42" s="399"/>
      <c r="R42" s="121"/>
      <c r="S42" s="400" t="str">
        <f t="shared" si="0"/>
        <v>OK</v>
      </c>
    </row>
    <row r="43" spans="2:19" s="30" customFormat="1" ht="12.75">
      <c r="B43" s="121"/>
      <c r="C43" s="121"/>
      <c r="D43" s="121"/>
      <c r="E43" s="399"/>
      <c r="F43" s="399"/>
      <c r="G43" s="399"/>
      <c r="H43" s="399"/>
      <c r="I43" s="399"/>
      <c r="J43" s="399"/>
      <c r="K43" s="399"/>
      <c r="L43" s="399"/>
      <c r="M43" s="399"/>
      <c r="N43" s="399"/>
      <c r="O43" s="399"/>
      <c r="P43" s="399"/>
      <c r="Q43" s="399"/>
      <c r="R43" s="121"/>
      <c r="S43" s="400" t="str">
        <f t="shared" ref="S43:S60" si="1">IF(AND(E43&lt;&gt;0,R43=""),"Commentary Required","OK")</f>
        <v>OK</v>
      </c>
    </row>
    <row r="44" spans="2:19" s="30" customFormat="1" ht="12.75">
      <c r="B44" s="121"/>
      <c r="C44" s="121"/>
      <c r="D44" s="121"/>
      <c r="E44" s="399"/>
      <c r="F44" s="399"/>
      <c r="G44" s="399"/>
      <c r="H44" s="399"/>
      <c r="I44" s="399"/>
      <c r="J44" s="399"/>
      <c r="K44" s="399"/>
      <c r="L44" s="399"/>
      <c r="M44" s="399"/>
      <c r="N44" s="399"/>
      <c r="O44" s="399"/>
      <c r="P44" s="399"/>
      <c r="Q44" s="399"/>
      <c r="R44" s="121"/>
      <c r="S44" s="400" t="str">
        <f t="shared" si="1"/>
        <v>OK</v>
      </c>
    </row>
    <row r="45" spans="2:19" s="30" customFormat="1" ht="12.75">
      <c r="B45" s="121"/>
      <c r="C45" s="121"/>
      <c r="D45" s="121"/>
      <c r="E45" s="399"/>
      <c r="F45" s="399"/>
      <c r="G45" s="399"/>
      <c r="H45" s="399"/>
      <c r="I45" s="399"/>
      <c r="J45" s="399"/>
      <c r="K45" s="399"/>
      <c r="L45" s="399"/>
      <c r="M45" s="399"/>
      <c r="N45" s="399"/>
      <c r="O45" s="399"/>
      <c r="P45" s="399"/>
      <c r="Q45" s="399"/>
      <c r="R45" s="121"/>
      <c r="S45" s="400" t="str">
        <f t="shared" si="1"/>
        <v>OK</v>
      </c>
    </row>
    <row r="46" spans="2:19" s="30" customFormat="1" ht="12.75">
      <c r="B46" s="121"/>
      <c r="C46" s="121"/>
      <c r="D46" s="121"/>
      <c r="E46" s="399"/>
      <c r="F46" s="399"/>
      <c r="G46" s="399"/>
      <c r="H46" s="399"/>
      <c r="I46" s="399"/>
      <c r="J46" s="399"/>
      <c r="K46" s="399"/>
      <c r="L46" s="399"/>
      <c r="M46" s="399"/>
      <c r="N46" s="399"/>
      <c r="O46" s="399"/>
      <c r="P46" s="399"/>
      <c r="Q46" s="399"/>
      <c r="R46" s="121"/>
      <c r="S46" s="400" t="str">
        <f t="shared" si="1"/>
        <v>OK</v>
      </c>
    </row>
    <row r="47" spans="2:19" s="30" customFormat="1" ht="12.75">
      <c r="B47" s="121"/>
      <c r="C47" s="121"/>
      <c r="D47" s="121"/>
      <c r="E47" s="399"/>
      <c r="F47" s="399"/>
      <c r="G47" s="399"/>
      <c r="H47" s="399"/>
      <c r="I47" s="399"/>
      <c r="J47" s="399"/>
      <c r="K47" s="399"/>
      <c r="L47" s="399"/>
      <c r="M47" s="399"/>
      <c r="N47" s="399"/>
      <c r="O47" s="399"/>
      <c r="P47" s="399"/>
      <c r="Q47" s="399"/>
      <c r="R47" s="121"/>
      <c r="S47" s="400" t="str">
        <f t="shared" si="1"/>
        <v>OK</v>
      </c>
    </row>
    <row r="48" spans="2:19" s="30" customFormat="1" ht="12.75">
      <c r="B48" s="121"/>
      <c r="C48" s="121"/>
      <c r="D48" s="121"/>
      <c r="E48" s="399"/>
      <c r="F48" s="399"/>
      <c r="G48" s="399"/>
      <c r="H48" s="399"/>
      <c r="I48" s="399"/>
      <c r="J48" s="399"/>
      <c r="K48" s="399"/>
      <c r="L48" s="399"/>
      <c r="M48" s="399"/>
      <c r="N48" s="399"/>
      <c r="O48" s="399"/>
      <c r="P48" s="399"/>
      <c r="Q48" s="399"/>
      <c r="R48" s="121"/>
      <c r="S48" s="400" t="str">
        <f t="shared" si="1"/>
        <v>OK</v>
      </c>
    </row>
    <row r="49" spans="2:21" s="30" customFormat="1" ht="12.75">
      <c r="B49" s="121"/>
      <c r="C49" s="121"/>
      <c r="D49" s="121"/>
      <c r="E49" s="399"/>
      <c r="F49" s="399"/>
      <c r="G49" s="399"/>
      <c r="H49" s="399"/>
      <c r="I49" s="399"/>
      <c r="J49" s="399"/>
      <c r="K49" s="399"/>
      <c r="L49" s="399"/>
      <c r="M49" s="399"/>
      <c r="N49" s="399"/>
      <c r="O49" s="399"/>
      <c r="P49" s="399"/>
      <c r="Q49" s="399"/>
      <c r="R49" s="121"/>
      <c r="S49" s="400" t="str">
        <f t="shared" si="1"/>
        <v>OK</v>
      </c>
    </row>
    <row r="50" spans="2:21" s="30" customFormat="1" ht="12.75">
      <c r="B50" s="121"/>
      <c r="C50" s="121"/>
      <c r="D50" s="121"/>
      <c r="E50" s="399"/>
      <c r="F50" s="399"/>
      <c r="G50" s="399"/>
      <c r="H50" s="399"/>
      <c r="I50" s="399"/>
      <c r="J50" s="399"/>
      <c r="K50" s="399"/>
      <c r="L50" s="399"/>
      <c r="M50" s="399"/>
      <c r="N50" s="399"/>
      <c r="O50" s="399"/>
      <c r="P50" s="399"/>
      <c r="Q50" s="399"/>
      <c r="R50" s="121"/>
      <c r="S50" s="400" t="str">
        <f t="shared" si="1"/>
        <v>OK</v>
      </c>
    </row>
    <row r="51" spans="2:21" s="30" customFormat="1" ht="12.75">
      <c r="B51" s="121"/>
      <c r="C51" s="121"/>
      <c r="D51" s="121"/>
      <c r="E51" s="399"/>
      <c r="F51" s="399"/>
      <c r="G51" s="399"/>
      <c r="H51" s="399"/>
      <c r="I51" s="399"/>
      <c r="J51" s="399"/>
      <c r="K51" s="399"/>
      <c r="L51" s="399"/>
      <c r="M51" s="399"/>
      <c r="N51" s="399"/>
      <c r="O51" s="399"/>
      <c r="P51" s="399"/>
      <c r="Q51" s="399"/>
      <c r="R51" s="121"/>
      <c r="S51" s="400" t="str">
        <f t="shared" si="1"/>
        <v>OK</v>
      </c>
    </row>
    <row r="52" spans="2:21" s="30" customFormat="1" ht="12.75">
      <c r="B52" s="121"/>
      <c r="C52" s="121"/>
      <c r="D52" s="121"/>
      <c r="E52" s="399"/>
      <c r="F52" s="399"/>
      <c r="G52" s="399"/>
      <c r="H52" s="399"/>
      <c r="I52" s="399"/>
      <c r="J52" s="399"/>
      <c r="K52" s="399"/>
      <c r="L52" s="399"/>
      <c r="M52" s="399"/>
      <c r="N52" s="399"/>
      <c r="O52" s="399"/>
      <c r="P52" s="399"/>
      <c r="Q52" s="399"/>
      <c r="R52" s="121"/>
      <c r="S52" s="400" t="str">
        <f t="shared" si="1"/>
        <v>OK</v>
      </c>
    </row>
    <row r="53" spans="2:21" s="30" customFormat="1" ht="12.75">
      <c r="B53" s="121"/>
      <c r="C53" s="121"/>
      <c r="D53" s="121"/>
      <c r="E53" s="399"/>
      <c r="F53" s="399"/>
      <c r="G53" s="399"/>
      <c r="H53" s="399"/>
      <c r="I53" s="399"/>
      <c r="J53" s="399"/>
      <c r="K53" s="399"/>
      <c r="L53" s="399"/>
      <c r="M53" s="399"/>
      <c r="N53" s="399"/>
      <c r="O53" s="399"/>
      <c r="P53" s="399"/>
      <c r="Q53" s="399"/>
      <c r="R53" s="121"/>
      <c r="S53" s="400" t="str">
        <f t="shared" si="1"/>
        <v>OK</v>
      </c>
    </row>
    <row r="54" spans="2:21" s="30" customFormat="1" ht="12.75">
      <c r="B54" s="121"/>
      <c r="C54" s="121"/>
      <c r="D54" s="121"/>
      <c r="E54" s="399"/>
      <c r="F54" s="399"/>
      <c r="G54" s="399"/>
      <c r="H54" s="399"/>
      <c r="I54" s="399"/>
      <c r="J54" s="399"/>
      <c r="K54" s="399"/>
      <c r="L54" s="399"/>
      <c r="M54" s="399"/>
      <c r="N54" s="399"/>
      <c r="O54" s="399"/>
      <c r="P54" s="399"/>
      <c r="Q54" s="399"/>
      <c r="R54" s="121"/>
      <c r="S54" s="400" t="str">
        <f t="shared" si="1"/>
        <v>OK</v>
      </c>
    </row>
    <row r="55" spans="2:21" s="30" customFormat="1" ht="12.75">
      <c r="B55" s="121"/>
      <c r="C55" s="121"/>
      <c r="D55" s="121"/>
      <c r="E55" s="399"/>
      <c r="F55" s="399"/>
      <c r="G55" s="399"/>
      <c r="H55" s="399"/>
      <c r="I55" s="399"/>
      <c r="J55" s="399"/>
      <c r="K55" s="399"/>
      <c r="L55" s="399"/>
      <c r="M55" s="399"/>
      <c r="N55" s="399"/>
      <c r="O55" s="399"/>
      <c r="P55" s="399"/>
      <c r="Q55" s="399"/>
      <c r="R55" s="121"/>
      <c r="S55" s="400" t="str">
        <f t="shared" si="1"/>
        <v>OK</v>
      </c>
    </row>
    <row r="56" spans="2:21" s="30" customFormat="1" ht="12.75">
      <c r="B56" s="121"/>
      <c r="C56" s="121"/>
      <c r="D56" s="121"/>
      <c r="E56" s="399"/>
      <c r="F56" s="399"/>
      <c r="G56" s="399"/>
      <c r="H56" s="399"/>
      <c r="I56" s="399"/>
      <c r="J56" s="399"/>
      <c r="K56" s="399"/>
      <c r="L56" s="399"/>
      <c r="M56" s="399"/>
      <c r="N56" s="399"/>
      <c r="O56" s="399"/>
      <c r="P56" s="399"/>
      <c r="Q56" s="399"/>
      <c r="R56" s="121"/>
      <c r="S56" s="400" t="str">
        <f t="shared" si="1"/>
        <v>OK</v>
      </c>
    </row>
    <row r="57" spans="2:21" s="30" customFormat="1" ht="12.75">
      <c r="B57" s="121"/>
      <c r="C57" s="121"/>
      <c r="D57" s="121"/>
      <c r="E57" s="399"/>
      <c r="F57" s="399"/>
      <c r="G57" s="399"/>
      <c r="H57" s="399"/>
      <c r="I57" s="399"/>
      <c r="J57" s="399"/>
      <c r="K57" s="399"/>
      <c r="L57" s="399"/>
      <c r="M57" s="399"/>
      <c r="N57" s="399"/>
      <c r="O57" s="399"/>
      <c r="P57" s="399"/>
      <c r="Q57" s="399"/>
      <c r="R57" s="121"/>
      <c r="S57" s="400" t="str">
        <f t="shared" si="1"/>
        <v>OK</v>
      </c>
    </row>
    <row r="58" spans="2:21" s="30" customFormat="1" ht="12.75">
      <c r="B58" s="121"/>
      <c r="C58" s="121"/>
      <c r="D58" s="121"/>
      <c r="E58" s="399"/>
      <c r="F58" s="399"/>
      <c r="G58" s="399"/>
      <c r="H58" s="399"/>
      <c r="I58" s="399"/>
      <c r="J58" s="399"/>
      <c r="K58" s="399"/>
      <c r="L58" s="399"/>
      <c r="M58" s="399"/>
      <c r="N58" s="399"/>
      <c r="O58" s="399"/>
      <c r="P58" s="399"/>
      <c r="Q58" s="399"/>
      <c r="R58" s="121"/>
      <c r="S58" s="400" t="str">
        <f t="shared" si="1"/>
        <v>OK</v>
      </c>
    </row>
    <row r="59" spans="2:21" s="30" customFormat="1" ht="12.75">
      <c r="B59" s="121"/>
      <c r="C59" s="121"/>
      <c r="D59" s="121"/>
      <c r="E59" s="399"/>
      <c r="F59" s="399"/>
      <c r="G59" s="399"/>
      <c r="H59" s="399"/>
      <c r="I59" s="399"/>
      <c r="J59" s="399"/>
      <c r="K59" s="399"/>
      <c r="L59" s="399"/>
      <c r="M59" s="399"/>
      <c r="N59" s="399"/>
      <c r="O59" s="399"/>
      <c r="P59" s="399"/>
      <c r="Q59" s="399"/>
      <c r="R59" s="121"/>
      <c r="S59" s="400" t="str">
        <f t="shared" si="1"/>
        <v>OK</v>
      </c>
    </row>
    <row r="60" spans="2:21" s="30" customFormat="1" ht="12.75">
      <c r="B60" s="121"/>
      <c r="C60" s="121"/>
      <c r="D60" s="121"/>
      <c r="E60" s="399"/>
      <c r="F60" s="399"/>
      <c r="G60" s="399"/>
      <c r="H60" s="399"/>
      <c r="I60" s="399"/>
      <c r="J60" s="399"/>
      <c r="K60" s="399"/>
      <c r="L60" s="399"/>
      <c r="M60" s="399"/>
      <c r="N60" s="399"/>
      <c r="O60" s="399"/>
      <c r="P60" s="399"/>
      <c r="Q60" s="399"/>
      <c r="R60" s="121"/>
      <c r="S60" s="400" t="str">
        <f t="shared" si="1"/>
        <v>OK</v>
      </c>
    </row>
    <row r="61" spans="2:21" s="30" customFormat="1" ht="37.15" customHeight="1">
      <c r="B61" s="401"/>
      <c r="C61" s="401"/>
      <c r="D61" s="401"/>
      <c r="E61" s="123"/>
      <c r="F61" s="123"/>
      <c r="G61" s="123"/>
      <c r="H61" s="123"/>
      <c r="I61" s="123"/>
      <c r="J61" s="123"/>
      <c r="K61" s="123"/>
      <c r="L61" s="123"/>
      <c r="M61" s="123"/>
      <c r="N61" s="123"/>
      <c r="O61" s="123"/>
      <c r="P61" s="123"/>
      <c r="Q61" s="123"/>
      <c r="R61" s="401"/>
      <c r="S61" s="402"/>
    </row>
    <row r="62" spans="2:21" s="30" customFormat="1">
      <c r="E62" s="34"/>
    </row>
    <row r="63" spans="2:21" s="30" customFormat="1" ht="12.75">
      <c r="B63" s="403" t="s">
        <v>132</v>
      </c>
      <c r="C63" s="403" t="s">
        <v>133</v>
      </c>
      <c r="D63" s="403" t="s">
        <v>134</v>
      </c>
      <c r="E63" s="403" t="s">
        <v>462</v>
      </c>
      <c r="F63" s="403" t="s">
        <v>463</v>
      </c>
      <c r="G63" s="403" t="s">
        <v>464</v>
      </c>
      <c r="H63" s="403" t="s">
        <v>465</v>
      </c>
      <c r="I63" s="403" t="s">
        <v>466</v>
      </c>
      <c r="J63" s="403" t="s">
        <v>467</v>
      </c>
      <c r="K63" s="403" t="s">
        <v>468</v>
      </c>
      <c r="L63" s="403" t="s">
        <v>469</v>
      </c>
      <c r="M63" s="403" t="s">
        <v>491</v>
      </c>
      <c r="N63" s="403" t="s">
        <v>492</v>
      </c>
      <c r="O63" s="403" t="s">
        <v>493</v>
      </c>
      <c r="P63" s="403" t="s">
        <v>494</v>
      </c>
      <c r="Q63" s="403" t="s">
        <v>495</v>
      </c>
      <c r="R63" s="403" t="s">
        <v>496</v>
      </c>
      <c r="S63" s="404" t="s">
        <v>497</v>
      </c>
      <c r="T63" s="404" t="s">
        <v>498</v>
      </c>
      <c r="U63" s="403" t="s">
        <v>497</v>
      </c>
    </row>
    <row r="64" spans="2:21" s="30" customFormat="1" ht="112.5" customHeight="1">
      <c r="B64" s="368" t="s">
        <v>95</v>
      </c>
      <c r="C64" s="368" t="s">
        <v>537</v>
      </c>
      <c r="D64" s="368" t="s">
        <v>91</v>
      </c>
      <c r="E64" s="368" t="s">
        <v>538</v>
      </c>
      <c r="F64" s="368" t="s">
        <v>539</v>
      </c>
      <c r="G64" s="368" t="s">
        <v>540</v>
      </c>
      <c r="H64" s="368" t="s">
        <v>96</v>
      </c>
      <c r="I64" s="368" t="s">
        <v>541</v>
      </c>
      <c r="J64" s="368" t="s">
        <v>542</v>
      </c>
      <c r="K64" s="368" t="s">
        <v>543</v>
      </c>
      <c r="L64" s="368" t="s">
        <v>544</v>
      </c>
      <c r="M64" s="368" t="s">
        <v>545</v>
      </c>
      <c r="N64" s="368" t="s">
        <v>546</v>
      </c>
      <c r="O64" s="368" t="s">
        <v>97</v>
      </c>
      <c r="P64" s="368" t="s">
        <v>547</v>
      </c>
      <c r="Q64" s="368" t="s">
        <v>548</v>
      </c>
      <c r="R64" s="368" t="s">
        <v>549</v>
      </c>
      <c r="S64" s="405" t="s">
        <v>98</v>
      </c>
      <c r="T64" s="405" t="s">
        <v>550</v>
      </c>
      <c r="U64" s="405" t="s">
        <v>551</v>
      </c>
    </row>
    <row r="65" spans="2:21" s="30" customFormat="1" ht="13.5" customHeight="1">
      <c r="B65" s="124"/>
      <c r="C65" s="406"/>
      <c r="D65" s="406"/>
      <c r="E65" s="406"/>
      <c r="F65" s="406"/>
      <c r="G65" s="406"/>
      <c r="H65" s="406"/>
      <c r="I65" s="406"/>
      <c r="J65" s="399"/>
      <c r="K65" s="399"/>
      <c r="L65" s="399"/>
      <c r="M65" s="399"/>
      <c r="N65" s="406"/>
      <c r="O65" s="407"/>
      <c r="P65" s="408"/>
      <c r="Q65" s="399"/>
      <c r="R65" s="408"/>
      <c r="S65" s="408"/>
      <c r="T65" s="409" t="str">
        <f>IF(L65&gt;=0,"OK","Commentary Required")</f>
        <v>OK</v>
      </c>
      <c r="U65" s="408"/>
    </row>
    <row r="66" spans="2:21" s="30" customFormat="1" ht="12.75">
      <c r="B66" s="124"/>
      <c r="C66" s="406"/>
      <c r="D66" s="406"/>
      <c r="E66" s="406"/>
      <c r="F66" s="406"/>
      <c r="G66" s="406"/>
      <c r="H66" s="406"/>
      <c r="I66" s="406"/>
      <c r="J66" s="399"/>
      <c r="K66" s="399"/>
      <c r="L66" s="399"/>
      <c r="M66" s="399"/>
      <c r="N66" s="406"/>
      <c r="O66" s="407"/>
      <c r="P66" s="408"/>
      <c r="Q66" s="399"/>
      <c r="R66" s="408"/>
      <c r="S66" s="408"/>
      <c r="T66" s="409" t="str">
        <f>IF(L66&gt;=0,"OK","Commentary Required")</f>
        <v>OK</v>
      </c>
      <c r="U66" s="408"/>
    </row>
    <row r="67" spans="2:21" s="30" customFormat="1" ht="12.75">
      <c r="B67" s="124"/>
      <c r="C67" s="406"/>
      <c r="D67" s="406"/>
      <c r="E67" s="406"/>
      <c r="F67" s="406"/>
      <c r="G67" s="406"/>
      <c r="H67" s="406"/>
      <c r="I67" s="406"/>
      <c r="J67" s="399"/>
      <c r="K67" s="399"/>
      <c r="L67" s="399"/>
      <c r="M67" s="399"/>
      <c r="N67" s="406"/>
      <c r="O67" s="407"/>
      <c r="P67" s="408"/>
      <c r="Q67" s="399"/>
      <c r="R67" s="408"/>
      <c r="S67" s="408"/>
      <c r="T67" s="409" t="str">
        <f>IF(L67&gt;=0,"OK","Commentary Required")</f>
        <v>OK</v>
      </c>
      <c r="U67" s="408"/>
    </row>
    <row r="68" spans="2:21" s="30" customFormat="1" ht="12.75">
      <c r="B68" s="124"/>
      <c r="C68" s="406"/>
      <c r="D68" s="406"/>
      <c r="E68" s="406"/>
      <c r="F68" s="406"/>
      <c r="G68" s="406"/>
      <c r="H68" s="406"/>
      <c r="I68" s="406"/>
      <c r="J68" s="399"/>
      <c r="K68" s="399"/>
      <c r="L68" s="399"/>
      <c r="M68" s="399"/>
      <c r="N68" s="406"/>
      <c r="O68" s="407"/>
      <c r="P68" s="408"/>
      <c r="Q68" s="399"/>
      <c r="R68" s="408"/>
      <c r="S68" s="408"/>
      <c r="T68" s="409" t="str">
        <f>IF(L68&gt;=0,"OK","Commentary Required")</f>
        <v>OK</v>
      </c>
      <c r="U68" s="408"/>
    </row>
    <row r="69" spans="2:21" s="30" customFormat="1" ht="12.75">
      <c r="B69" s="124"/>
      <c r="C69" s="406"/>
      <c r="D69" s="406"/>
      <c r="E69" s="406"/>
      <c r="F69" s="406"/>
      <c r="G69" s="406"/>
      <c r="H69" s="406"/>
      <c r="I69" s="406"/>
      <c r="J69" s="399"/>
      <c r="K69" s="399"/>
      <c r="L69" s="399"/>
      <c r="M69" s="399"/>
      <c r="N69" s="406"/>
      <c r="O69" s="407"/>
      <c r="P69" s="408"/>
      <c r="Q69" s="399"/>
      <c r="R69" s="408"/>
      <c r="S69" s="408"/>
      <c r="T69" s="409" t="str">
        <f>IF(L69&gt;=0,"OK","Commentary Required")</f>
        <v>OK</v>
      </c>
      <c r="U69" s="408"/>
    </row>
    <row r="70" spans="2:21" s="30" customFormat="1" ht="37.15" customHeight="1">
      <c r="B70" s="410"/>
      <c r="C70" s="410"/>
      <c r="D70" s="410"/>
      <c r="E70" s="410"/>
      <c r="F70" s="410"/>
      <c r="G70" s="410"/>
      <c r="H70" s="410"/>
      <c r="I70" s="410"/>
      <c r="J70" s="410"/>
      <c r="K70" s="410"/>
      <c r="L70" s="360" t="s">
        <v>460</v>
      </c>
      <c r="M70" s="105">
        <f>SUM(M65:M69)</f>
        <v>0</v>
      </c>
      <c r="N70" s="410"/>
      <c r="O70" s="410"/>
      <c r="P70" s="410"/>
      <c r="Q70" s="410"/>
      <c r="R70" s="410"/>
      <c r="S70" s="410"/>
      <c r="T70" s="410"/>
      <c r="U70" s="410"/>
    </row>
    <row r="71" spans="2:21" s="30" customFormat="1" ht="12.75">
      <c r="L71" s="360" t="s">
        <v>552</v>
      </c>
      <c r="M71" s="105">
        <f>SUMIF(M65:M69,"&gt;=0",M65:M69)</f>
        <v>0</v>
      </c>
    </row>
    <row r="72" spans="2:21" s="30" customFormat="1" ht="12.75"/>
    <row r="73" spans="2:21" s="30" customFormat="1" ht="12.75"/>
    <row r="74" spans="2:21" s="30" customFormat="1" ht="12.75">
      <c r="B74" s="365"/>
      <c r="C74" s="349" t="s">
        <v>378</v>
      </c>
      <c r="D74" s="349" t="s">
        <v>379</v>
      </c>
      <c r="E74" s="349" t="s">
        <v>380</v>
      </c>
      <c r="F74" s="349" t="s">
        <v>287</v>
      </c>
      <c r="G74" s="349" t="s">
        <v>297</v>
      </c>
    </row>
    <row r="75" spans="2:21" s="30" customFormat="1" ht="12.75">
      <c r="B75" s="365" t="s">
        <v>553</v>
      </c>
      <c r="C75" s="349" t="s">
        <v>554</v>
      </c>
      <c r="D75" s="99">
        <f>M70</f>
        <v>0</v>
      </c>
      <c r="E75" s="99">
        <f>'F.1 EBS'!B39-'F.1 EBS'!B97</f>
        <v>0</v>
      </c>
      <c r="F75" s="351">
        <v>1</v>
      </c>
      <c r="G75" s="301" t="str">
        <f>IF(ABS(E75-D75)&lt;=F75,"OK","Error")</f>
        <v>OK</v>
      </c>
    </row>
    <row r="76" spans="2:21" s="30" customFormat="1" ht="12.75">
      <c r="B76" s="365" t="s">
        <v>555</v>
      </c>
      <c r="C76" s="349" t="s">
        <v>554</v>
      </c>
      <c r="D76" s="99">
        <f>M71</f>
        <v>0</v>
      </c>
      <c r="E76" s="99">
        <f>'F.1 EBS'!B39</f>
        <v>0</v>
      </c>
      <c r="F76" s="351">
        <v>1</v>
      </c>
      <c r="G76" s="301" t="str">
        <f>IF(ABS(E76-D76)&lt;=F76,"OK","Error")</f>
        <v>OK</v>
      </c>
    </row>
  </sheetData>
  <sheetProtection insertHyperlinks="0"/>
  <mergeCells count="12">
    <mergeCell ref="B8:B10"/>
    <mergeCell ref="C8:C10"/>
    <mergeCell ref="D8:D10"/>
    <mergeCell ref="E8:E10"/>
    <mergeCell ref="F8:Q8"/>
    <mergeCell ref="R8:R10"/>
    <mergeCell ref="F9:G9"/>
    <mergeCell ref="H9:I9"/>
    <mergeCell ref="J9:K9"/>
    <mergeCell ref="L9:M9"/>
    <mergeCell ref="N9:O9"/>
    <mergeCell ref="P9:Q9"/>
  </mergeCells>
  <conditionalFormatting sqref="G75:G76">
    <cfRule type="cellIs" dxfId="108" priority="5" operator="equal">
      <formula>"OK"</formula>
    </cfRule>
    <cfRule type="cellIs" dxfId="107" priority="6" operator="equal">
      <formula>"Error"</formula>
    </cfRule>
  </conditionalFormatting>
  <conditionalFormatting sqref="S11:S60">
    <cfRule type="cellIs" dxfId="106" priority="4" operator="equal">
      <formula>"Commentary Required"</formula>
    </cfRule>
  </conditionalFormatting>
  <conditionalFormatting sqref="S11:S61">
    <cfRule type="cellIs" dxfId="105" priority="3" operator="equal">
      <formula>"OK"</formula>
    </cfRule>
  </conditionalFormatting>
  <conditionalFormatting sqref="S61">
    <cfRule type="cellIs" dxfId="104" priority="7" operator="equal">
      <formula>"Error"</formula>
    </cfRule>
  </conditionalFormatting>
  <conditionalFormatting sqref="T65:T69">
    <cfRule type="cellIs" dxfId="103" priority="1" operator="equal">
      <formula>"OK"</formula>
    </cfRule>
    <cfRule type="cellIs" dxfId="102" priority="2" operator="equal">
      <formula>"Commentary Required"</formula>
    </cfRule>
  </conditionalFormatting>
  <dataValidations count="1">
    <dataValidation type="decimal" allowBlank="1" showInputMessage="1" showErrorMessage="1" errorTitle="Error" error="Please enter a number of +/- 11 digits" sqref="Q65:Q69 J65:M69 E11:Q60" xr:uid="{85A0155E-4A3A-437F-984B-A29A53427EC0}">
      <formula1>-99999999999</formula1>
      <formula2>99999999999</formula2>
    </dataValidation>
  </dataValidations>
  <pageMargins left="0.7" right="0.7" top="0.75" bottom="0.75" header="0.3" footer="0.3"/>
  <pageSetup paperSize="8" scale="52" orientation="landscape" r:id="rId1"/>
  <colBreaks count="2" manualBreakCount="2">
    <brk id="11" max="55" man="1"/>
    <brk id="27" max="74"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3BFC7FC4-72E2-42F1-999B-9280D5773593}">
          <x14:formula1>
            <xm:f>DropDownList!$E$10:$F$10</xm:f>
          </x14:formula1>
          <xm:sqref>P9 Q9</xm:sqref>
        </x14:dataValidation>
        <x14:dataValidation type="list" allowBlank="1" showInputMessage="1" showErrorMessage="1" xr:uid="{4A53C8C0-0B0C-41F9-884D-FD47184B95F7}">
          <x14:formula1>
            <xm:f>DropDownList!$E$11:$L$11</xm:f>
          </x14:formula1>
          <xm:sqref>C65 C66 C67 C68 C69</xm:sqref>
        </x14:dataValidation>
        <x14:dataValidation type="list" allowBlank="1" showInputMessage="1" showErrorMessage="1" xr:uid="{691F423B-7BD1-4596-934B-925BCEDFF5D8}">
          <x14:formula1>
            <xm:f>DropDownList!$E$12:$F$12</xm:f>
          </x14:formula1>
          <xm:sqref>E65 E66 E67 E68 E69</xm:sqref>
        </x14:dataValidation>
        <x14:dataValidation type="list" allowBlank="1" showInputMessage="1" showErrorMessage="1" xr:uid="{3CAA3406-63D6-4BDC-A59F-6CAAF08B98E3}">
          <x14:formula1>
            <xm:f>DropDownList!$E$13:$J$13</xm:f>
          </x14:formula1>
          <xm:sqref>F65 F66 F67 F68 F69</xm:sqref>
        </x14:dataValidation>
        <x14:dataValidation type="list" allowBlank="1" showInputMessage="1" showErrorMessage="1" xr:uid="{222E57F2-1137-4B30-9243-FDC9AE1E5E32}">
          <x14:formula1>
            <xm:f>DropDownList!$E$14:$I$14</xm:f>
          </x14:formula1>
          <xm:sqref>G65 G66 G67 G68 G69</xm:sqref>
        </x14:dataValidation>
        <x14:dataValidation type="list" allowBlank="1" showInputMessage="1" showErrorMessage="1" xr:uid="{3B46F749-8A82-4E64-8041-7270BA017148}">
          <x14:formula1>
            <xm:f>DropDownList!$E$15:$F$15</xm:f>
          </x14:formula1>
          <xm:sqref>I65 I66 I67 I68 I69</xm:sqref>
        </x14:dataValidation>
        <x14:dataValidation type="list" allowBlank="1" showInputMessage="1" showErrorMessage="1" xr:uid="{BAE5FAF4-7C2D-4530-B1D4-AFFEECDD01AC}">
          <x14:formula1>
            <xm:f>DropDownList!$E$16:$G$16</xm:f>
          </x14:formula1>
          <xm:sqref>R65 R66 R67 R68 R69</xm:sqref>
        </x14:dataValidation>
      </x14:dataValidations>
    </ext>
  </extLst>
</worksheet>
</file>

<file path=docMetadata/LabelInfo.xml><?xml version="1.0" encoding="utf-8"?>
<clbl:labelList xmlns:clbl="http://schemas.microsoft.com/office/2020/mipLabelMetadata">
  <clbl:label id="{08d7a360-373d-4f0f-a5e6-337a9cd89c09}" enabled="1" method="Privileged" siteId="{5d96486e-6acf-4e0d-b0bd-e0ae81edc91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104</vt:i4>
      </vt:variant>
    </vt:vector>
  </HeadingPairs>
  <TitlesOfParts>
    <vt:vector size="135" baseType="lpstr">
      <vt:lpstr>Cover Page</vt:lpstr>
      <vt:lpstr>Financial Position&gt;&gt;</vt:lpstr>
      <vt:lpstr>F.1 EBS</vt:lpstr>
      <vt:lpstr>F.1A Commentary on EBS</vt:lpstr>
      <vt:lpstr>F.2 EBS by LT Portfolios</vt:lpstr>
      <vt:lpstr>F.A.1 Property</vt:lpstr>
      <vt:lpstr>F.A.2 Equity</vt:lpstr>
      <vt:lpstr>F.A.3 Fixed income</vt:lpstr>
      <vt:lpstr>F.A.4 Derivatives</vt:lpstr>
      <vt:lpstr>F.A.5 Cash and Deposits</vt:lpstr>
      <vt:lpstr>F.A.6 Port Inv</vt:lpstr>
      <vt:lpstr>F.A.6A Port Inv of Port Inv</vt:lpstr>
      <vt:lpstr>F.LT.1.1 LT CE Summary</vt:lpstr>
      <vt:lpstr>F.LT.1.2 LT CE Supp</vt:lpstr>
      <vt:lpstr>F.LT.3 TVOG</vt:lpstr>
      <vt:lpstr>F.LT.4_ClaimLiab_LT_A&amp;H</vt:lpstr>
      <vt:lpstr>F.LT.5_PL_LT_A&amp;H</vt:lpstr>
      <vt:lpstr>F.LT.5A_PL_Recog_LT_A&amp;H</vt:lpstr>
      <vt:lpstr>F.LT.5B_PL_notRecog_LT_A&amp;H</vt:lpstr>
      <vt:lpstr>F.G.1_ClaimLiab</vt:lpstr>
      <vt:lpstr>F.G.2_PL</vt:lpstr>
      <vt:lpstr>F.G.2A_PL_Recog</vt:lpstr>
      <vt:lpstr>F.G.2B_PL_notRecog</vt:lpstr>
      <vt:lpstr>Capital Adequacy&gt;&gt;</vt:lpstr>
      <vt:lpstr>CA.1.Q CA Summary</vt:lpstr>
      <vt:lpstr>CA.1A Commentary on CA</vt:lpstr>
      <vt:lpstr>CA.R.1 CB composition</vt:lpstr>
      <vt:lpstr>CA.R.2 Features of instruments</vt:lpstr>
      <vt:lpstr>CA.P.1.Q PCA Summary NetFDB</vt:lpstr>
      <vt:lpstr>CA.P.4.Q Correlation Matrices</vt:lpstr>
      <vt:lpstr>DropDownList</vt:lpstr>
      <vt:lpstr>'CA.R.2 Features of instruments'!CA.R.2_End_Column_0</vt:lpstr>
      <vt:lpstr>'CA.R.2 Features of instruments'!CA.R.2_Features_of_instruments_SUM</vt:lpstr>
      <vt:lpstr>CA.R.2_Features_of_instruments_SUM</vt:lpstr>
      <vt:lpstr>'CA.R.2 Features of instruments'!CA.R.2_Start_Column_0</vt:lpstr>
      <vt:lpstr>'F.2 EBS by LT Portfolios'!CHECKSUM_F.2</vt:lpstr>
      <vt:lpstr>'F.LT.3 TVOG'!checksum_F.LT.3</vt:lpstr>
      <vt:lpstr>checksum_F.LT.3</vt:lpstr>
      <vt:lpstr>'F.2 EBS by LT Portfolios'!F.2_End_Column_0</vt:lpstr>
      <vt:lpstr>'F.2 EBS by LT Portfolios'!F.2_Start_Column_0</vt:lpstr>
      <vt:lpstr>'F.A.4 Derivatives'!F.A.4_Derivatives_checksum</vt:lpstr>
      <vt:lpstr>F.A.4_Derivatives_checksum</vt:lpstr>
      <vt:lpstr>'F.A.4 Derivatives'!F.A.4_End_Row_0</vt:lpstr>
      <vt:lpstr>'F.A.4 Derivatives'!F.A.4_End_Row_1</vt:lpstr>
      <vt:lpstr>'F.A.4 Derivatives'!F.A.4_Start_Row_0</vt:lpstr>
      <vt:lpstr>'F.A.4 Derivatives'!F.A.4_Start_Row_1</vt:lpstr>
      <vt:lpstr>'F.A.6 Port Inv'!F.A.6_End_Row_0</vt:lpstr>
      <vt:lpstr>'F.A.6 Port Inv'!F.A.6_Port_Inv_sum</vt:lpstr>
      <vt:lpstr>F.A.6_Port_Inv_sum</vt:lpstr>
      <vt:lpstr>'F.A.6 Port Inv'!F.A.6_Start_Row_0</vt:lpstr>
      <vt:lpstr>'F.A.6A Port Inv of Port Inv'!F.A.6A_End_Row_0</vt:lpstr>
      <vt:lpstr>'F.A.6A Port Inv of Port Inv'!F.A.6A_Port_Inv_of_Port_Inv_SUM</vt:lpstr>
      <vt:lpstr>F.A.6A_Port_Inv_of_Port_Inv_SUM</vt:lpstr>
      <vt:lpstr>'F.A.6A Port Inv of Port Inv'!F.A.6A_Start_Row_0</vt:lpstr>
      <vt:lpstr>'F.LT.3 TVOG'!F.LT.3_End_Row_0</vt:lpstr>
      <vt:lpstr>'F.LT.3 TVOG'!F.LT.3_Start_Row_0</vt:lpstr>
      <vt:lpstr>F.G.1_ClaimLiab!Print_Area</vt:lpstr>
      <vt:lpstr>F.G.2_PL!Print_Area</vt:lpstr>
      <vt:lpstr>'F.A.6A Port Inv of Port Inv'!RULE_DATE_O18</vt:lpstr>
      <vt:lpstr>RULE_DATE_O18</vt:lpstr>
      <vt:lpstr>'F.A.6 Port Inv'!RULE_DATE_S18</vt:lpstr>
      <vt:lpstr>RULE_DATE_S18</vt:lpstr>
      <vt:lpstr>'F.A.6 Port Inv'!RULE_DATE_T18</vt:lpstr>
      <vt:lpstr>RULE_DATE_T18</vt:lpstr>
      <vt:lpstr>RULE_FA4_G7576</vt:lpstr>
      <vt:lpstr>RULE_FA4_S1160</vt:lpstr>
      <vt:lpstr>RULE_FA4_T6569</vt:lpstr>
      <vt:lpstr>RULE_FA4_U6569</vt:lpstr>
      <vt:lpstr>RULE_FA6_AE29</vt:lpstr>
      <vt:lpstr>RULE_FA6_H33</vt:lpstr>
      <vt:lpstr>RULE_FA6_H34</vt:lpstr>
      <vt:lpstr>RULE_FA6_H35</vt:lpstr>
      <vt:lpstr>RULE_FA6_I34</vt:lpstr>
      <vt:lpstr>RULE_FA6_I35</vt:lpstr>
      <vt:lpstr>RULE_FA6_M18M27</vt:lpstr>
      <vt:lpstr>RULE_FA6_U29</vt:lpstr>
      <vt:lpstr>RULE_FA6_V29</vt:lpstr>
      <vt:lpstr>RULE_FA6_W29</vt:lpstr>
      <vt:lpstr>RULE_FA6_X29</vt:lpstr>
      <vt:lpstr>RULE_FA6_Y29</vt:lpstr>
      <vt:lpstr>RULE_FA6A_G28</vt:lpstr>
      <vt:lpstr>RULE_FA6A_G29</vt:lpstr>
      <vt:lpstr>RULE_FA6A_G30</vt:lpstr>
      <vt:lpstr>RULE_FA6A_H29</vt:lpstr>
      <vt:lpstr>RULE_FA6A_H30</vt:lpstr>
      <vt:lpstr>'F.A.4 Derivatives'!RULE22</vt:lpstr>
      <vt:lpstr>RULE22</vt:lpstr>
      <vt:lpstr>'F.A.4 Derivatives'!RULE23</vt:lpstr>
      <vt:lpstr>RULE23</vt:lpstr>
      <vt:lpstr>'F.A.6 Port Inv'!RULE25</vt:lpstr>
      <vt:lpstr>RULE25</vt:lpstr>
      <vt:lpstr>'F.A.6A Port Inv of Port Inv'!RULE26</vt:lpstr>
      <vt:lpstr>RULE26</vt:lpstr>
      <vt:lpstr>'F.A.6 Port Inv'!RULE274</vt:lpstr>
      <vt:lpstr>RULE274</vt:lpstr>
      <vt:lpstr>'F.A.6 Port Inv'!RULE276</vt:lpstr>
      <vt:lpstr>RULE276</vt:lpstr>
      <vt:lpstr>'F.A.6 Port Inv'!RULE279</vt:lpstr>
      <vt:lpstr>RULE279</vt:lpstr>
      <vt:lpstr>'F.A.6 Port Inv'!RULE283</vt:lpstr>
      <vt:lpstr>RULE283</vt:lpstr>
      <vt:lpstr>'F.A.6 Port Inv'!RULE284</vt:lpstr>
      <vt:lpstr>RULE284</vt:lpstr>
      <vt:lpstr>'F.A.6 Port Inv'!RULE287</vt:lpstr>
      <vt:lpstr>RULE287</vt:lpstr>
      <vt:lpstr>'F.A.6 Port Inv'!RULE289</vt:lpstr>
      <vt:lpstr>RULE289</vt:lpstr>
      <vt:lpstr>'F.LT.3 TVOG'!RULE36_source</vt:lpstr>
      <vt:lpstr>RULE36_source</vt:lpstr>
      <vt:lpstr>'F.LT.3 TVOG'!RULE36_target</vt:lpstr>
      <vt:lpstr>RULE36_target</vt:lpstr>
      <vt:lpstr>'F.LT.3 TVOG'!RULE37_source</vt:lpstr>
      <vt:lpstr>RULE37_source</vt:lpstr>
      <vt:lpstr>'F.LT.3 TVOG'!RULE37_Target</vt:lpstr>
      <vt:lpstr>RULE37_Target</vt:lpstr>
      <vt:lpstr>'F.A.4 Derivatives'!RULE7475</vt:lpstr>
      <vt:lpstr>RULE7475</vt:lpstr>
      <vt:lpstr>'F.A.6 Port Inv'!RULEAE29</vt:lpstr>
      <vt:lpstr>RULEAE29</vt:lpstr>
      <vt:lpstr>'F.A.6A Port Inv of Port Inv'!RULEG29</vt:lpstr>
      <vt:lpstr>RULEG29</vt:lpstr>
      <vt:lpstr>'F.A.6A Port Inv of Port Inv'!RULEH29</vt:lpstr>
      <vt:lpstr>RULEH29</vt:lpstr>
      <vt:lpstr>'F.A.6 Port Inv'!RULEH34</vt:lpstr>
      <vt:lpstr>RULEH34</vt:lpstr>
      <vt:lpstr>'F.A.6 Port Inv'!RULEI34</vt:lpstr>
      <vt:lpstr>RULEI34</vt:lpstr>
      <vt:lpstr>RULER60</vt:lpstr>
      <vt:lpstr>'F.A.4 Derivatives'!RULES60</vt:lpstr>
      <vt:lpstr>RULES60</vt:lpstr>
      <vt:lpstr>'F.A.6 Port Inv'!RULEX29</vt:lpstr>
      <vt:lpstr>RULEX29</vt:lpstr>
      <vt:lpstr>'F.A.6 Port Inv'!RULEY29</vt:lpstr>
      <vt:lpstr>RULEY29</vt:lpstr>
      <vt:lpstr>VALIDATION_RULE_FORM_EMPTY</vt:lpstr>
    </vt:vector>
  </TitlesOfParts>
  <Manager/>
  <Company>Insurance Authority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Insurance Authority</dc:creator>
  <cp:keywords/>
  <dc:description/>
  <cp:lastModifiedBy>Jason Lai</cp:lastModifiedBy>
  <cp:revision/>
  <cp:lastPrinted>2026-04-13T06:32:30Z</cp:lastPrinted>
  <dcterms:created xsi:type="dcterms:W3CDTF">2026-03-27T07:55:52Z</dcterms:created>
  <dcterms:modified xsi:type="dcterms:W3CDTF">2026-04-15T06:11:25Z</dcterms:modified>
  <cp:category/>
  <cp:contentStatus/>
</cp:coreProperties>
</file>