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2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drawings/drawing3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drawings/drawing4.xml" ContentType="application/vnd.openxmlformats-officedocument.drawing+xml"/>
  <Override PartName="/xl/activeX/activeX6.xml" ContentType="application/vnd.ms-office.activeX+xml"/>
  <Override PartName="/xl/activeX/activeX6.bin" ContentType="application/vnd.ms-office.activeX"/>
  <Override PartName="/xl/drawings/drawing5.xml" ContentType="application/vnd.openxmlformats-officedocument.drawing+xml"/>
  <Override PartName="/xl/activeX/activeX7.xml" ContentType="application/vnd.ms-office.activeX+xml"/>
  <Override PartName="/xl/activeX/activeX7.bin" ContentType="application/vnd.ms-office.activeX"/>
  <Override PartName="/xl/drawings/drawing6.xml" ContentType="application/vnd.openxmlformats-officedocument.drawing+xml"/>
  <Override PartName="/xl/activeX/activeX8.xml" ContentType="application/vnd.ms-office.activeX+xml"/>
  <Override PartName="/xl/activeX/activeX8.bin" ContentType="application/vnd.ms-office.activeX"/>
  <Override PartName="/xl/drawings/drawing7.xml" ContentType="application/vnd.openxmlformats-officedocument.drawing+xml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activeX/activeX13.xml" ContentType="application/vnd.ms-office.activeX+xml"/>
  <Override PartName="/xl/activeX/activeX13.bin" ContentType="application/vnd.ms-office.activeX"/>
  <Override PartName="/xl/drawings/drawing8.xml" ContentType="application/vnd.openxmlformats-officedocument.drawing+xml"/>
  <Override PartName="/xl/activeX/activeX14.xml" ContentType="application/vnd.ms-office.activeX+xml"/>
  <Override PartName="/xl/activeX/activeX14.bin" ContentType="application/vnd.ms-office.activeX"/>
  <Override PartName="/xl/drawings/drawing9.xml" ContentType="application/vnd.openxmlformats-officedocument.drawing+xml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activeX/activeX17.xml" ContentType="application/vnd.ms-office.activeX+xml"/>
  <Override PartName="/xl/activeX/activeX17.bin" ContentType="application/vnd.ms-office.activeX"/>
  <Override PartName="/xl/drawings/drawing10.xml" ContentType="application/vnd.openxmlformats-officedocument.drawing+xml"/>
  <Override PartName="/xl/activeX/activeX18.xml" ContentType="application/vnd.ms-office.activeX+xml"/>
  <Override PartName="/xl/activeX/activeX18.bin" ContentType="application/vnd.ms-office.activeX"/>
  <Override PartName="/xl/activeX/activeX19.xml" ContentType="application/vnd.ms-office.activeX+xml"/>
  <Override PartName="/xl/activeX/activeX19.bin" ContentType="application/vnd.ms-office.activeX"/>
  <Override PartName="/xl/activeX/activeX20.xml" ContentType="application/vnd.ms-office.activeX+xml"/>
  <Override PartName="/xl/activeX/activeX20.bin" ContentType="application/vnd.ms-office.activeX"/>
  <Override PartName="/xl/drawings/drawing11.xml" ContentType="application/vnd.openxmlformats-officedocument.drawing+xml"/>
  <Override PartName="/xl/activeX/activeX21.xml" ContentType="application/vnd.ms-office.activeX+xml"/>
  <Override PartName="/xl/activeX/activeX21.bin" ContentType="application/vnd.ms-office.activeX"/>
  <Override PartName="/xl/drawings/drawing12.xml" ContentType="application/vnd.openxmlformats-officedocument.drawing+xml"/>
  <Override PartName="/xl/activeX/activeX22.xml" ContentType="application/vnd.ms-office.activeX+xml"/>
  <Override PartName="/xl/activeX/activeX22.bin" ContentType="application/vnd.ms-office.activeX"/>
  <Override PartName="/xl/drawings/drawing13.xml" ContentType="application/vnd.openxmlformats-officedocument.drawing+xml"/>
  <Override PartName="/xl/activeX/activeX23.xml" ContentType="application/vnd.ms-office.activeX+xml"/>
  <Override PartName="/xl/activeX/activeX23.bin" ContentType="application/vnd.ms-office.activeX"/>
  <Override PartName="/xl/activeX/activeX24.xml" ContentType="application/vnd.ms-office.activeX+xml"/>
  <Override PartName="/xl/activeX/activeX24.bin" ContentType="application/vnd.ms-office.activeX"/>
  <Override PartName="/xl/activeX/activeX25.xml" ContentType="application/vnd.ms-office.activeX+xml"/>
  <Override PartName="/xl/activeX/activeX25.bin" ContentType="application/vnd.ms-office.activeX"/>
  <Override PartName="/xl/drawings/drawing14.xml" ContentType="application/vnd.openxmlformats-officedocument.drawing+xml"/>
  <Override PartName="/xl/activeX/activeX26.xml" ContentType="application/vnd.ms-office.activeX+xml"/>
  <Override PartName="/xl/activeX/activeX26.bin" ContentType="application/vnd.ms-office.activeX"/>
  <Override PartName="/xl/drawings/drawing15.xml" ContentType="application/vnd.openxmlformats-officedocument.drawing+xml"/>
  <Override PartName="/xl/activeX/activeX27.xml" ContentType="application/vnd.ms-office.activeX+xml"/>
  <Override PartName="/xl/activeX/activeX27.bin" ContentType="application/vnd.ms-office.activeX"/>
  <Override PartName="/xl/drawings/drawing16.xml" ContentType="application/vnd.openxmlformats-officedocument.drawing+xml"/>
  <Override PartName="/xl/activeX/activeX28.xml" ContentType="application/vnd.ms-office.activeX+xml"/>
  <Override PartName="/xl/activeX/activeX28.bin" ContentType="application/vnd.ms-office.activeX"/>
  <Override PartName="/xl/drawings/drawing17.xml" ContentType="application/vnd.openxmlformats-officedocument.drawing+xml"/>
  <Override PartName="/xl/activeX/activeX29.xml" ContentType="application/vnd.ms-office.activeX+xml"/>
  <Override PartName="/xl/activeX/activeX29.bin" ContentType="application/vnd.ms-office.activeX"/>
  <Override PartName="/xl/drawings/drawing18.xml" ContentType="application/vnd.openxmlformats-officedocument.drawing+xml"/>
  <Override PartName="/xl/activeX/activeX30.xml" ContentType="application/vnd.ms-office.activeX+xml"/>
  <Override PartName="/xl/activeX/activeX30.bin" ContentType="application/vnd.ms-office.activeX"/>
  <Override PartName="/xl/drawings/drawing19.xml" ContentType="application/vnd.openxmlformats-officedocument.drawing+xml"/>
  <Override PartName="/xl/activeX/activeX31.xml" ContentType="application/vnd.ms-office.activeX+xml"/>
  <Override PartName="/xl/activeX/activeX31.bin" ContentType="application/vnd.ms-office.activeX"/>
  <Override PartName="/xl/drawings/drawing20.xml" ContentType="application/vnd.openxmlformats-officedocument.drawing+xml"/>
  <Override PartName="/xl/activeX/activeX32.xml" ContentType="application/vnd.ms-office.activeX+xml"/>
  <Override PartName="/xl/activeX/activeX32.bin" ContentType="application/vnd.ms-office.activeX"/>
  <Override PartName="/xl/drawings/drawing21.xml" ContentType="application/vnd.openxmlformats-officedocument.drawing+xml"/>
  <Override PartName="/xl/activeX/activeX33.xml" ContentType="application/vnd.ms-office.activeX+xml"/>
  <Override PartName="/xl/activeX/activeX33.bin" ContentType="application/vnd.ms-office.activeX"/>
  <Override PartName="/xl/drawings/drawing22.xml" ContentType="application/vnd.openxmlformats-officedocument.drawing+xml"/>
  <Override PartName="/xl/activeX/activeX34.xml" ContentType="application/vnd.ms-office.activeX+xml"/>
  <Override PartName="/xl/activeX/activeX34.bin" ContentType="application/vnd.ms-office.activeX"/>
  <Override PartName="/xl/drawings/drawing23.xml" ContentType="application/vnd.openxmlformats-officedocument.drawing+xml"/>
  <Override PartName="/xl/activeX/activeX35.xml" ContentType="application/vnd.ms-office.activeX+xml"/>
  <Override PartName="/xl/activeX/activeX35.bin" ContentType="application/vnd.ms-office.activeX"/>
  <Override PartName="/xl/drawings/drawing24.xml" ContentType="application/vnd.openxmlformats-officedocument.drawing+xml"/>
  <Override PartName="/xl/activeX/activeX36.xml" ContentType="application/vnd.ms-office.activeX+xml"/>
  <Override PartName="/xl/activeX/activeX36.bin" ContentType="application/vnd.ms-office.activeX"/>
  <Override PartName="/xl/drawings/drawing25.xml" ContentType="application/vnd.openxmlformats-officedocument.drawing+xml"/>
  <Override PartName="/xl/activeX/activeX37.xml" ContentType="application/vnd.ms-office.activeX+xml"/>
  <Override PartName="/xl/activeX/activeX37.bin" ContentType="application/vnd.ms-office.activeX"/>
  <Override PartName="/xl/activeX/activeX38.xml" ContentType="application/vnd.ms-office.activeX+xml"/>
  <Override PartName="/xl/activeX/activeX38.bin" ContentType="application/vnd.ms-office.activeX"/>
  <Override PartName="/xl/activeX/activeX39.xml" ContentType="application/vnd.ms-office.activeX+xml"/>
  <Override PartName="/xl/activeX/activeX39.bin" ContentType="application/vnd.ms-office.activeX"/>
  <Override PartName="/xl/drawings/drawing26.xml" ContentType="application/vnd.openxmlformats-officedocument.drawing+xml"/>
  <Override PartName="/xl/activeX/activeX40.xml" ContentType="application/vnd.ms-office.activeX+xml"/>
  <Override PartName="/xl/activeX/activeX40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U:\P(D)\RBC implementation\Website\20240701 updates\20250319 returns\"/>
    </mc:Choice>
  </mc:AlternateContent>
  <xr:revisionPtr revIDLastSave="0" documentId="13_ncr:101_{04F74D5A-FD5C-4A72-92F3-FCD1774D6AD3}" xr6:coauthVersionLast="47" xr6:coauthVersionMax="47" xr10:uidLastSave="{00000000-0000-0000-0000-000000000000}"/>
  <bookViews>
    <workbookView xWindow="28680" yWindow="-120" windowWidth="29040" windowHeight="15840" firstSheet="2" activeTab="3" xr2:uid="{EADDF7C5-9B29-4192-8C32-0A9468089F6D}"/>
  </bookViews>
  <sheets>
    <sheet name="DropdownList" sheetId="10" state="hidden" r:id="rId1"/>
    <sheet name="DropdownNameLabel" sheetId="11" state="hidden" r:id="rId2"/>
    <sheet name="Financial Position&gt;&gt;" sheetId="14" r:id="rId3"/>
    <sheet name="F.1 EBS" sheetId="15" r:id="rId4"/>
    <sheet name="F.1A Commentary on EBS" sheetId="16" r:id="rId5"/>
    <sheet name="F.2 EBS by LT Portfolios" sheetId="17" r:id="rId6"/>
    <sheet name="F.A.1 Property" sheetId="18" r:id="rId7"/>
    <sheet name="F.A.2 Equity" sheetId="19" r:id="rId8"/>
    <sheet name="F.A.3 Fixed income" sheetId="20" r:id="rId9"/>
    <sheet name="F.A.4 Derivatives" sheetId="21" r:id="rId10"/>
    <sheet name="F.A.5 Cash and Deposits" sheetId="22" r:id="rId11"/>
    <sheet name="F.A.6 Port Inv" sheetId="23" r:id="rId12"/>
    <sheet name="F.A.6A Port Inv of Port Inv" sheetId="24" r:id="rId13"/>
    <sheet name="F.LT.1.1 LT CE Summary" sheetId="25" r:id="rId14"/>
    <sheet name="F.LT.1.2 LT CE Supp" sheetId="26" r:id="rId15"/>
    <sheet name="F.LT.3 TVOG" sheetId="27" r:id="rId16"/>
    <sheet name="F.LT.4_ClaimLiab_LT_A&amp;H" sheetId="28" r:id="rId17"/>
    <sheet name="F.LT.5_PL_LT_A&amp;H" sheetId="29" r:id="rId18"/>
    <sheet name="F.LT.5A_PL_Recog_LT_A&amp;H" sheetId="30" r:id="rId19"/>
    <sheet name="F.LT.5B_PL_notRecog_LT_A&amp;H" sheetId="31" r:id="rId20"/>
    <sheet name="F.G.1_ClaimLiab" sheetId="32" r:id="rId21"/>
    <sheet name="F.G.2_PL" sheetId="33" r:id="rId22"/>
    <sheet name="F.G.2A_PL_Recog" sheetId="34" r:id="rId23"/>
    <sheet name="F.G.2B_PL_notRecog" sheetId="35" r:id="rId24"/>
    <sheet name="Capital Adequacy&gt;&gt;" sheetId="36" r:id="rId25"/>
    <sheet name="CA.1.Q CA Summary" sheetId="37" r:id="rId26"/>
    <sheet name="CA.1A Commentary on CA" sheetId="38" r:id="rId27"/>
    <sheet name="CA.R.1 CB composition" sheetId="39" r:id="rId28"/>
    <sheet name="CA.R.2 Features of instruments" sheetId="40" r:id="rId29"/>
    <sheet name="CA.P.1.Q PCA Summary NetFDB" sheetId="41" r:id="rId30"/>
    <sheet name="CA.P.4.Q Correlation Matrices" sheetId="42" r:id="rId31"/>
  </sheets>
  <definedNames>
    <definedName name="_xlnm._FilterDatabase" localSheetId="0" hidden="1">DropdownList!$A$1:$F$992</definedName>
    <definedName name="BUSINESS_TYPE_COLUMNS">#REF!</definedName>
    <definedName name="BUSS_TYPE_COLUMNS">#REF!</definedName>
    <definedName name="BUSS_TYPE_LISTS">#REF!</definedName>
    <definedName name="CA.R.2_End_Col_0" localSheetId="28">'CA.R.2 Features of instruments'!$T$7</definedName>
    <definedName name="CA.R.2_End_Column_0" localSheetId="28">'CA.R.2 Features of instruments'!$T$7</definedName>
    <definedName name="CA.R.2_Features_of_instruments_SUM" localSheetId="28">'CA.R.2 Features of instruments'!$E$15:$T$15,'CA.R.2 Features of instruments'!$E$17:$T$17</definedName>
    <definedName name="CA.R.2_Features_of_instruments_SUM">'CA.R.2 Features of instruments'!$E$15:$T$15,'CA.R.2 Features of instruments'!$E$17:$T$17,'CA.R.2 Features of instruments'!$E$21:$T$21</definedName>
    <definedName name="CA.R.2_Start_Col_0" localSheetId="28">'CA.R.2 Features of instruments'!$E$7</definedName>
    <definedName name="CA.R.2_Start_Column_0" localSheetId="28">'CA.R.2 Features of instruments'!$E$7</definedName>
    <definedName name="CHECKSUM_F.2" localSheetId="5">'F.2 EBS by LT Portfolios'!$E$16:$Q$19,'F.2 EBS by LT Portfolios'!$E$21:$Q$24,'F.2 EBS by LT Portfolios'!$E$26:$Q$63</definedName>
    <definedName name="checksum_F.LT.3" localSheetId="25">'F.LT.3 TVOG'!$F$10:$I$26</definedName>
    <definedName name="checksum_F.LT.3" localSheetId="26">'F.LT.3 TVOG'!$F$10:$I$26</definedName>
    <definedName name="checksum_F.LT.3" localSheetId="29">'F.LT.3 TVOG'!$F$10:$I$26</definedName>
    <definedName name="checksum_F.LT.3" localSheetId="30">'F.LT.3 TVOG'!$F$10:$I$26</definedName>
    <definedName name="checksum_F.LT.3" localSheetId="27">'F.LT.3 TVOG'!$F$10:$I$26</definedName>
    <definedName name="checksum_F.LT.3" localSheetId="28">'F.LT.3 TVOG'!$F$10:$I$26</definedName>
    <definedName name="checksum_F.LT.3" localSheetId="24">'F.LT.3 TVOG'!$F$10:$I$26</definedName>
    <definedName name="checksum_F.LT.3" localSheetId="20">'F.LT.3 TVOG'!$F$10:$I$26</definedName>
    <definedName name="checksum_F.LT.3" localSheetId="21">'F.LT.3 TVOG'!$F$10:$I$26</definedName>
    <definedName name="checksum_F.LT.3" localSheetId="22">'F.LT.3 TVOG'!$F$10:$I$26</definedName>
    <definedName name="checksum_F.LT.3" localSheetId="23">'F.LT.3 TVOG'!$F$10:$I$26</definedName>
    <definedName name="checksum_F.LT.3" localSheetId="15">'F.LT.3 TVOG'!$F$10:$I$26</definedName>
    <definedName name="checksum_F.LT.3" localSheetId="16">'F.LT.3 TVOG'!$F$10:$I$26</definedName>
    <definedName name="checksum_F.LT.3" localSheetId="17">'F.LT.3 TVOG'!$F$10:$I$26</definedName>
    <definedName name="checksum_F.LT.3" localSheetId="18">'F.LT.3 TVOG'!$F$10:$I$26</definedName>
    <definedName name="checksum_F.LT.3" localSheetId="19">'F.LT.3 TVOG'!$F$10:$I$26</definedName>
    <definedName name="checksum_F.LT.3">'F.LT.3 TVOG'!$F$10:$I$26</definedName>
    <definedName name="DEV_MODE">#REF!</definedName>
    <definedName name="DROPDOWN_1">DropdownNameLabel!$B$1:$B$154</definedName>
    <definedName name="DROPDOWN_3">DropdownNameLabel!$C$1:$C$15</definedName>
    <definedName name="F.2_End_Col_0" localSheetId="5">'F.2 EBS by LT Portfolios'!$P$10</definedName>
    <definedName name="F.2_End_Column_0" localSheetId="5">'F.2 EBS by LT Portfolios'!$P$10</definedName>
    <definedName name="F.2_Start_Col_0" localSheetId="5">'F.2 EBS by LT Portfolios'!$E$10</definedName>
    <definedName name="F.2_Start_Column_0" localSheetId="5">'F.2 EBS by LT Portfolios'!$E$10</definedName>
    <definedName name="F.A.4_Derivatives_checksum" localSheetId="9">'F.A.4 Derivatives'!$E$11:$Q$61,'F.A.4 Derivatives'!$J$65:$M$69,'F.A.4 Derivatives'!$Q$65:$Q$69,'F.A.4 Derivatives'!#REF!,'F.A.4 Derivatives'!$M$71</definedName>
    <definedName name="F.A.4_Derivatives_checksum">'F.A.4 Derivatives'!$E$11:$Q$60,'F.A.4 Derivatives'!$J$64:$M$68,'F.A.4 Derivatives'!#REF!,'F.A.4 Derivatives'!$M$70</definedName>
    <definedName name="F.A.4_End_Row_0" localSheetId="9">'F.A.4 Derivatives'!$B$61</definedName>
    <definedName name="F.A.4_End_Row_1" localSheetId="9">'F.A.4 Derivatives'!$B$70</definedName>
    <definedName name="F.A.4_Start_Row_0" localSheetId="9">'F.A.4 Derivatives'!$B$11</definedName>
    <definedName name="F.A.4_Start_Row_1" localSheetId="9">'F.A.4 Derivatives'!$B$65</definedName>
    <definedName name="F.A.6_End_Row_0" localSheetId="11">'F.A.6 Port Inv'!$B$28</definedName>
    <definedName name="F.A.6_Port_Inv_sum" localSheetId="11">'F.A.6 Port Inv'!$B$18:$B$28,'F.A.6 Port Inv'!$J$18:$J$28,'F.A.6 Port Inv'!$K$18:$K$29,'F.A.6 Port Inv'!$L$18:$L$28,'F.A.6 Port Inv'!$N$18:$N$29,'F.A.6 Port Inv'!$P$18:$AG$29</definedName>
    <definedName name="F.A.6_Port_Inv_sum">'F.A.6 Port Inv'!$B$18:$B$28,'F.A.6 Port Inv'!$J$18:$J$28,'F.A.6 Port Inv'!$K$18:$K$29,'F.A.6 Port Inv'!$L$18:$L$28,'F.A.6 Port Inv'!$N$18:$N$29,'F.A.6 Port Inv'!$P$18:$AG$29</definedName>
    <definedName name="F.A.6_Start_Row_0" localSheetId="11">'F.A.6 Port Inv'!$B$18</definedName>
    <definedName name="F.A.6A_End_Row_0" localSheetId="12">'F.A.6A Port Inv of Port Inv'!$B$23</definedName>
    <definedName name="F.A.6A_Port_Inv_of_Port_Inv_SUM" localSheetId="12">'F.A.6A Port Inv of Port Inv'!$B$18:$B$22,'F.A.6A Port Inv of Port Inv'!$G$18:$AB$24</definedName>
    <definedName name="F.A.6A_Port_Inv_of_Port_Inv_SUM">'F.A.6A Port Inv of Port Inv'!$B$18:$B$22,'F.A.6A Port Inv of Port Inv'!$B$18:$AB$25</definedName>
    <definedName name="F.A.6A_Start_Row_0" localSheetId="12">'F.A.6A Port Inv of Port Inv'!$B$18</definedName>
    <definedName name="F.LT.3_End_Row_0" localSheetId="15">'F.LT.3 TVOG'!$B$25</definedName>
    <definedName name="F.LT.3_Start_Row_0" localSheetId="15">'F.LT.3 TVOG'!$B$10</definedName>
    <definedName name="FinancialMonth">#REF!</definedName>
    <definedName name="FinancialYear">#REF!</definedName>
    <definedName name="FORMULA_COLOR">#REF!</definedName>
    <definedName name="FORMULA_COLOR_SAMPLE">#REF!</definedName>
    <definedName name="INSURANCE_HEAD">#REF!</definedName>
    <definedName name="_xlnm.Print_Area" localSheetId="20">'F.G.1_ClaimLiab'!$B$1:$AI$164</definedName>
    <definedName name="_xlnm.Print_Area" localSheetId="21">'F.G.2_PL'!$B$1:$H$149</definedName>
    <definedName name="QDAP_Full_Columns">#REF!</definedName>
    <definedName name="QDAP_ON_OFF">#REF!</definedName>
    <definedName name="QDAP_WORKSHEETS">#REF!</definedName>
    <definedName name="ReportMonth">#REF!</definedName>
    <definedName name="ReportYearEndDate">#REF!</definedName>
    <definedName name="RULE_DATE_O18" localSheetId="12">'F.A.6A Port Inv of Port Inv'!$O$18:$O$24</definedName>
    <definedName name="RULE_DATE_O18">'F.A.6A Port Inv of Port Inv'!$O$18:$O$24</definedName>
    <definedName name="RULE_DATE_S18" localSheetId="11">'F.A.6 Port Inv'!$S$18:$S$29</definedName>
    <definedName name="RULE_DATE_S18">'F.A.6 Port Inv'!$S$18:$S$29</definedName>
    <definedName name="RULE_DATE_T18" localSheetId="11">'F.A.6 Port Inv'!$T$18:$T$29</definedName>
    <definedName name="RULE_DATE_T18">'F.A.6 Port Inv'!$T$18:$T$29</definedName>
    <definedName name="RULE_FA6_H35">'F.A.6 Port Inv'!$H$35</definedName>
    <definedName name="RULE_FA6_I35">'F.A.6 Port Inv'!$I$35</definedName>
    <definedName name="RULE_FA6A_G30">'F.A.6A Port Inv of Port Inv'!$G$30</definedName>
    <definedName name="RULE_FA6A_H30">'F.A.6A Port Inv of Port Inv'!$H$30</definedName>
    <definedName name="RULE22" localSheetId="9">'F.A.4 Derivatives'!$G$75</definedName>
    <definedName name="RULE22">'F.A.4 Derivatives'!$G$75</definedName>
    <definedName name="RULE23" localSheetId="9">'F.A.4 Derivatives'!$G$76</definedName>
    <definedName name="RULE23">'F.A.4 Derivatives'!$G$76</definedName>
    <definedName name="RULE25" localSheetId="11">'F.A.6 Port Inv'!$H$33</definedName>
    <definedName name="RULE25">'F.A.6 Port Inv'!$H$33</definedName>
    <definedName name="RULE26" localSheetId="12">'F.A.6A Port Inv of Port Inv'!$G$28</definedName>
    <definedName name="RULE26">'F.A.6A Port Inv of Port Inv'!$G$28</definedName>
    <definedName name="RULE274" localSheetId="11">'F.A.6 Port Inv'!$T$29</definedName>
    <definedName name="RULE274">'F.A.6 Port Inv'!$T$29</definedName>
    <definedName name="RULE276" localSheetId="11">'F.A.6 Port Inv'!$W$29</definedName>
    <definedName name="RULE276">'F.A.6 Port Inv'!$W$29</definedName>
    <definedName name="RULE279" localSheetId="11">'F.A.6 Port Inv'!$V$29</definedName>
    <definedName name="RULE279">'F.A.6 Port Inv'!$V$29</definedName>
    <definedName name="RULE283" localSheetId="11">'F.A.6 Port Inv'!$Y$29</definedName>
    <definedName name="RULE283">'F.A.6 Port Inv'!$Y$29</definedName>
    <definedName name="RULE284" localSheetId="11">'F.A.6 Port Inv'!$AE$29</definedName>
    <definedName name="RULE284">'F.A.6 Port Inv'!$AE$29</definedName>
    <definedName name="RULE287" localSheetId="11">'F.A.6 Port Inv'!$U$29</definedName>
    <definedName name="RULE287">'F.A.6 Port Inv'!$U$29</definedName>
    <definedName name="RULE289" localSheetId="11">'F.A.6 Port Inv'!$M$18:$M$27</definedName>
    <definedName name="RULE289">'F.A.6 Port Inv'!$M$18:$M$27</definedName>
    <definedName name="RULE36_source" localSheetId="15">'F.LT.3 TVOG'!$G$29</definedName>
    <definedName name="RULE36_source">'F.LT.3 TVOG'!$G$29</definedName>
    <definedName name="RULE36_target" localSheetId="15">'F.LT.3 TVOG'!$H$29</definedName>
    <definedName name="RULE36_target">'F.LT.3 TVOG'!$H$29</definedName>
    <definedName name="RULE37_source" localSheetId="15">'F.LT.3 TVOG'!$G$30</definedName>
    <definedName name="RULE37_source">'F.LT.3 TVOG'!$G$30</definedName>
    <definedName name="RULE37_Target" localSheetId="15">'F.LT.3 TVOG'!$H$30</definedName>
    <definedName name="RULE37_Target">'F.LT.3 TVOG'!$H$30</definedName>
    <definedName name="RULE7475" localSheetId="9">'F.A.4 Derivatives'!$G$75:$G$76</definedName>
    <definedName name="RULE7475">'F.A.4 Derivatives'!$G$75:$G$76</definedName>
    <definedName name="RULEAE29" localSheetId="11">'F.A.6 Port Inv'!$AE$29</definedName>
    <definedName name="RULEAE29">'F.A.6 Port Inv'!$AE$29</definedName>
    <definedName name="RULEG29" localSheetId="12">'F.A.6A Port Inv of Port Inv'!$G$29</definedName>
    <definedName name="RULEH29" localSheetId="12">'F.A.6A Port Inv of Port Inv'!$H$29</definedName>
    <definedName name="RULEH34" localSheetId="11">'F.A.6 Port Inv'!$H$34</definedName>
    <definedName name="RULEI34" localSheetId="11">'F.A.6 Port Inv'!$I$34</definedName>
    <definedName name="RULES60" localSheetId="9">'F.A.4 Derivatives'!$S$11:$S$60</definedName>
    <definedName name="RULES60">'F.A.4 Derivatives'!$S$11:$S$60</definedName>
    <definedName name="RULEX29" localSheetId="11">'F.A.6 Port Inv'!$X$29</definedName>
    <definedName name="RULEX29">'F.A.6 Port Inv'!$X$29</definedName>
    <definedName name="RULEY29" localSheetId="11">'F.A.6 Port Inv'!$Y$29</definedName>
    <definedName name="RULEY29">'F.A.6 Port Inv'!$Y$29</definedName>
    <definedName name="UNLOCK_COLOR">#REF!</definedName>
    <definedName name="UNLOCK_COLOR_SAMPLE">#REF!</definedName>
    <definedName name="UNLOCK_DATECOLOR">#REF!</definedName>
    <definedName name="UNLOCK_DateCOLOR_SAMPLE">#REF!</definedName>
    <definedName name="UNLOCK_TEXTCOLOR">#REF!</definedName>
    <definedName name="UNLOCK_TextCOLOR_SAMPLE">#REF!</definedName>
    <definedName name="UNLOCK_TITLE_TEXTCOLOR">#REF!</definedName>
    <definedName name="ValuationDay" localSheetId="25">#REF!</definedName>
    <definedName name="ValuationDay" localSheetId="26">#REF!</definedName>
    <definedName name="ValuationDay" localSheetId="29">#REF!</definedName>
    <definedName name="ValuationDay" localSheetId="30">#REF!</definedName>
    <definedName name="ValuationDay" localSheetId="27">#REF!</definedName>
    <definedName name="ValuationDay" localSheetId="28">#REF!</definedName>
    <definedName name="ValuationDay" localSheetId="24">#REF!</definedName>
    <definedName name="ValuationDay" localSheetId="0">#REF!</definedName>
    <definedName name="ValuationDay" localSheetId="1">#REF!</definedName>
    <definedName name="ValuationDay" localSheetId="3">#REF!</definedName>
    <definedName name="ValuationDay" localSheetId="4">#REF!</definedName>
    <definedName name="ValuationDay" localSheetId="5">#REF!</definedName>
    <definedName name="ValuationDay" localSheetId="6">#REF!</definedName>
    <definedName name="ValuationDay" localSheetId="7">#REF!</definedName>
    <definedName name="ValuationDay" localSheetId="8">#REF!</definedName>
    <definedName name="ValuationDay" localSheetId="9">#REF!</definedName>
    <definedName name="ValuationDay" localSheetId="10">#REF!</definedName>
    <definedName name="ValuationDay" localSheetId="11">#REF!</definedName>
    <definedName name="ValuationDay" localSheetId="12">#REF!</definedName>
    <definedName name="ValuationDay" localSheetId="20">#REF!</definedName>
    <definedName name="ValuationDay" localSheetId="21">#REF!</definedName>
    <definedName name="ValuationDay" localSheetId="22">#REF!</definedName>
    <definedName name="ValuationDay" localSheetId="23">#REF!</definedName>
    <definedName name="ValuationDay" localSheetId="13">#REF!</definedName>
    <definedName name="ValuationDay" localSheetId="14">#REF!</definedName>
    <definedName name="ValuationDay" localSheetId="15">#REF!</definedName>
    <definedName name="ValuationDay" localSheetId="16">#REF!</definedName>
    <definedName name="ValuationDay" localSheetId="17">#REF!</definedName>
    <definedName name="ValuationDay" localSheetId="18">#REF!</definedName>
    <definedName name="ValuationDay" localSheetId="19">#REF!</definedName>
    <definedName name="ValuationDay" localSheetId="2">#REF!</definedName>
    <definedName name="ValuationDay">#REF!</definedName>
    <definedName name="ValuationYear" localSheetId="25">#REF!</definedName>
    <definedName name="ValuationYear" localSheetId="26">#REF!</definedName>
    <definedName name="ValuationYear" localSheetId="29">#REF!</definedName>
    <definedName name="ValuationYear" localSheetId="30">#REF!</definedName>
    <definedName name="ValuationYear" localSheetId="27">#REF!</definedName>
    <definedName name="ValuationYear" localSheetId="28">#REF!</definedName>
    <definedName name="ValuationYear" localSheetId="24">#REF!</definedName>
    <definedName name="ValuationYear" localSheetId="0">#REF!</definedName>
    <definedName name="ValuationYear" localSheetId="1">#REF!</definedName>
    <definedName name="ValuationYear" localSheetId="3">#REF!</definedName>
    <definedName name="ValuationYear" localSheetId="4">#REF!</definedName>
    <definedName name="ValuationYear" localSheetId="5">#REF!</definedName>
    <definedName name="ValuationYear" localSheetId="6">#REF!</definedName>
    <definedName name="ValuationYear" localSheetId="7">#REF!</definedName>
    <definedName name="ValuationYear" localSheetId="8">#REF!</definedName>
    <definedName name="ValuationYear" localSheetId="9">#REF!</definedName>
    <definedName name="ValuationYear" localSheetId="10">#REF!</definedName>
    <definedName name="ValuationYear" localSheetId="11">#REF!</definedName>
    <definedName name="ValuationYear" localSheetId="12">#REF!</definedName>
    <definedName name="ValuationYear" localSheetId="20">#REF!</definedName>
    <definedName name="ValuationYear" localSheetId="21">#REF!</definedName>
    <definedName name="ValuationYear" localSheetId="22">#REF!</definedName>
    <definedName name="ValuationYear" localSheetId="23">#REF!</definedName>
    <definedName name="ValuationYear" localSheetId="13">#REF!</definedName>
    <definedName name="ValuationYear" localSheetId="14">#REF!</definedName>
    <definedName name="ValuationYear" localSheetId="15">#REF!</definedName>
    <definedName name="ValuationYear" localSheetId="16">#REF!</definedName>
    <definedName name="ValuationYear" localSheetId="17">#REF!</definedName>
    <definedName name="ValuationYear" localSheetId="18">#REF!</definedName>
    <definedName name="ValuationYear" localSheetId="19">#REF!</definedName>
    <definedName name="ValuationYear" localSheetId="2">#REF!</definedName>
    <definedName name="ValuationYear">#REF!</definedName>
    <definedName name="year_end" localSheetId="25">#REF!</definedName>
    <definedName name="year_end" localSheetId="26">#REF!</definedName>
    <definedName name="year_end" localSheetId="29">#REF!</definedName>
    <definedName name="year_end" localSheetId="30">#REF!</definedName>
    <definedName name="year_end" localSheetId="27">#REF!</definedName>
    <definedName name="year_end" localSheetId="28">#REF!</definedName>
    <definedName name="year_end" localSheetId="24">#REF!</definedName>
    <definedName name="year_end" localSheetId="0">#REF!</definedName>
    <definedName name="year_end" localSheetId="1">#REF!</definedName>
    <definedName name="year_end" localSheetId="3">#REF!</definedName>
    <definedName name="year_end" localSheetId="4">#REF!</definedName>
    <definedName name="year_end" localSheetId="5">#REF!</definedName>
    <definedName name="year_end" localSheetId="6">#REF!</definedName>
    <definedName name="year_end" localSheetId="7">#REF!</definedName>
    <definedName name="year_end" localSheetId="8">#REF!</definedName>
    <definedName name="year_end" localSheetId="9">#REF!</definedName>
    <definedName name="year_end" localSheetId="10">#REF!</definedName>
    <definedName name="year_end" localSheetId="11">#REF!</definedName>
    <definedName name="year_end" localSheetId="12">#REF!</definedName>
    <definedName name="year_end" localSheetId="20">#REF!</definedName>
    <definedName name="year_end" localSheetId="21">#REF!</definedName>
    <definedName name="year_end" localSheetId="22">#REF!</definedName>
    <definedName name="year_end" localSheetId="23">#REF!</definedName>
    <definedName name="year_end" localSheetId="13">#REF!</definedName>
    <definedName name="year_end" localSheetId="14">#REF!</definedName>
    <definedName name="year_end" localSheetId="15">#REF!</definedName>
    <definedName name="year_end" localSheetId="16">#REF!</definedName>
    <definedName name="year_end" localSheetId="17">#REF!</definedName>
    <definedName name="year_end" localSheetId="18">#REF!</definedName>
    <definedName name="year_end" localSheetId="19">#REF!</definedName>
    <definedName name="year_end" localSheetId="2">#REF!</definedName>
    <definedName name="year_end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3" i="17" l="1"/>
  <c r="O52" i="17" s="1"/>
  <c r="O47" i="17"/>
  <c r="O43" i="17"/>
  <c r="O36" i="17"/>
  <c r="O34" i="17"/>
  <c r="O27" i="17"/>
  <c r="O26" i="17"/>
  <c r="S60" i="21"/>
  <c r="O63" i="17" l="1"/>
  <c r="AI27" i="23"/>
  <c r="AH27" i="23"/>
  <c r="S27" i="23"/>
  <c r="K27" i="23"/>
  <c r="C71" i="41"/>
  <c r="M52" i="41"/>
  <c r="K52" i="41"/>
  <c r="I52" i="41"/>
  <c r="F52" i="41"/>
  <c r="F46" i="41" s="1"/>
  <c r="F58" i="41" s="1"/>
  <c r="M51" i="41"/>
  <c r="K51" i="41"/>
  <c r="I51" i="41"/>
  <c r="F51" i="41"/>
  <c r="M50" i="41"/>
  <c r="K50" i="41"/>
  <c r="M49" i="41"/>
  <c r="F49" i="41"/>
  <c r="F48" i="41"/>
  <c r="M44" i="41"/>
  <c r="K44" i="41"/>
  <c r="F44" i="41"/>
  <c r="P42" i="41"/>
  <c r="N40" i="41"/>
  <c r="P40" i="41" s="1"/>
  <c r="P51" i="41" s="1"/>
  <c r="K38" i="41"/>
  <c r="N38" i="41" s="1"/>
  <c r="P38" i="41" s="1"/>
  <c r="N37" i="41"/>
  <c r="P37" i="41" s="1"/>
  <c r="K36" i="41"/>
  <c r="N36" i="41" s="1"/>
  <c r="P36" i="41" s="1"/>
  <c r="N35" i="41"/>
  <c r="P35" i="41" s="1"/>
  <c r="N34" i="41"/>
  <c r="P34" i="41" s="1"/>
  <c r="N33" i="41"/>
  <c r="P33" i="41" s="1"/>
  <c r="N32" i="41"/>
  <c r="P32" i="41" s="1"/>
  <c r="I31" i="41"/>
  <c r="N31" i="41" s="1"/>
  <c r="P31" i="41" s="1"/>
  <c r="F31" i="41"/>
  <c r="I30" i="41"/>
  <c r="I50" i="41" s="1"/>
  <c r="F30" i="41"/>
  <c r="F50" i="41" s="1"/>
  <c r="F28" i="41"/>
  <c r="I27" i="41"/>
  <c r="N27" i="41" s="1"/>
  <c r="I26" i="41"/>
  <c r="N26" i="41" s="1"/>
  <c r="P26" i="41" s="1"/>
  <c r="I25" i="41"/>
  <c r="N25" i="41" s="1"/>
  <c r="P25" i="41" s="1"/>
  <c r="I24" i="41"/>
  <c r="N24" i="41" s="1"/>
  <c r="P24" i="41" s="1"/>
  <c r="I23" i="41"/>
  <c r="I22" i="41"/>
  <c r="N22" i="41" s="1"/>
  <c r="P22" i="41" s="1"/>
  <c r="K21" i="41" a="1"/>
  <c r="K21" i="41" s="1"/>
  <c r="H21" i="41" a="1"/>
  <c r="H21" i="41" s="1"/>
  <c r="H28" i="41" s="1"/>
  <c r="G21" i="41" a="1"/>
  <c r="G21" i="41" s="1"/>
  <c r="G28" i="41" s="1"/>
  <c r="E21" i="41" a="1"/>
  <c r="E21" i="41" s="1"/>
  <c r="E28" i="41" s="1"/>
  <c r="D21" i="41" a="1"/>
  <c r="D21" i="41" s="1"/>
  <c r="D28" i="41" s="1"/>
  <c r="C21" i="41" a="1"/>
  <c r="C21" i="41" s="1"/>
  <c r="C28" i="41" s="1"/>
  <c r="F19" i="41"/>
  <c r="N18" i="41"/>
  <c r="I17" i="41"/>
  <c r="N17" i="41" s="1"/>
  <c r="I16" i="41"/>
  <c r="N16" i="41" s="1"/>
  <c r="I15" i="41"/>
  <c r="N15" i="41" s="1"/>
  <c r="I14" i="41"/>
  <c r="N14" i="41" s="1"/>
  <c r="M13" i="41" a="1"/>
  <c r="M13" i="41" s="1"/>
  <c r="M48" i="41" s="1"/>
  <c r="K13" i="41" a="1"/>
  <c r="K13" i="41" s="1"/>
  <c r="K19" i="41" s="1"/>
  <c r="H13" i="41" a="1"/>
  <c r="H13" i="41" s="1"/>
  <c r="H19" i="41" s="1"/>
  <c r="G13" i="41" a="1"/>
  <c r="G13" i="41" s="1"/>
  <c r="G19" i="41" s="1"/>
  <c r="E13" i="41" a="1"/>
  <c r="E13" i="41" s="1"/>
  <c r="E19" i="41" s="1"/>
  <c r="D13" i="41" a="1"/>
  <c r="D13" i="41" s="1"/>
  <c r="D19" i="41" s="1"/>
  <c r="C13" i="41" a="1"/>
  <c r="C13" i="41" s="1"/>
  <c r="C19" i="41" s="1"/>
  <c r="Q7" i="41"/>
  <c r="D78" i="39"/>
  <c r="C69" i="39"/>
  <c r="C68" i="39"/>
  <c r="C67" i="39"/>
  <c r="C66" i="39"/>
  <c r="D54" i="39"/>
  <c r="D46" i="39"/>
  <c r="D40" i="39"/>
  <c r="D20" i="39"/>
  <c r="D41" i="39" s="1"/>
  <c r="C49" i="38"/>
  <c r="F48" i="38"/>
  <c r="F43" i="38"/>
  <c r="C39" i="38"/>
  <c r="C42" i="38" s="1"/>
  <c r="C44" i="38" s="1"/>
  <c r="C40" i="37"/>
  <c r="F40" i="38" s="1"/>
  <c r="I40" i="38" s="1"/>
  <c r="K40" i="38" s="1"/>
  <c r="C37" i="37"/>
  <c r="F37" i="38" s="1"/>
  <c r="I37" i="38" s="1"/>
  <c r="K37" i="38" s="1"/>
  <c r="K145" i="35"/>
  <c r="C145" i="35" s="1"/>
  <c r="E145" i="35"/>
  <c r="K144" i="35"/>
  <c r="C144" i="35" s="1"/>
  <c r="E144" i="35"/>
  <c r="K143" i="35"/>
  <c r="C143" i="35" s="1"/>
  <c r="E143" i="35"/>
  <c r="S142" i="35"/>
  <c r="S135" i="35" s="1"/>
  <c r="R142" i="35"/>
  <c r="R135" i="35" s="1"/>
  <c r="Q142" i="35"/>
  <c r="Q135" i="35" s="1"/>
  <c r="P142" i="35"/>
  <c r="P135" i="35" s="1"/>
  <c r="O142" i="35"/>
  <c r="O135" i="35" s="1"/>
  <c r="N142" i="35"/>
  <c r="N135" i="35" s="1"/>
  <c r="L142" i="35"/>
  <c r="L135" i="35" s="1"/>
  <c r="J142" i="35"/>
  <c r="J135" i="35" s="1"/>
  <c r="I142" i="35"/>
  <c r="I135" i="35" s="1"/>
  <c r="H142" i="35"/>
  <c r="H135" i="35" s="1"/>
  <c r="G142" i="35"/>
  <c r="G135" i="35" s="1"/>
  <c r="K141" i="35"/>
  <c r="C141" i="35" s="1"/>
  <c r="E141" i="35"/>
  <c r="K140" i="35"/>
  <c r="C140" i="35" s="1"/>
  <c r="E140" i="35"/>
  <c r="K139" i="35"/>
  <c r="C139" i="35" s="1"/>
  <c r="E139" i="35"/>
  <c r="K138" i="35"/>
  <c r="C138" i="35" s="1"/>
  <c r="E138" i="35"/>
  <c r="K137" i="35"/>
  <c r="C137" i="35" s="1"/>
  <c r="E137" i="35"/>
  <c r="K136" i="35"/>
  <c r="C136" i="35" s="1"/>
  <c r="E136" i="35"/>
  <c r="K134" i="35"/>
  <c r="C134" i="35" s="1"/>
  <c r="E134" i="35"/>
  <c r="K133" i="35"/>
  <c r="C133" i="35" s="1"/>
  <c r="E133" i="35"/>
  <c r="K132" i="35"/>
  <c r="E132" i="35"/>
  <c r="S131" i="35"/>
  <c r="S124" i="35" s="1"/>
  <c r="R131" i="35"/>
  <c r="R124" i="35" s="1"/>
  <c r="Q131" i="35"/>
  <c r="Q124" i="35" s="1"/>
  <c r="P131" i="35"/>
  <c r="P124" i="35" s="1"/>
  <c r="O131" i="35"/>
  <c r="O124" i="35" s="1"/>
  <c r="N131" i="35"/>
  <c r="N124" i="35" s="1"/>
  <c r="L131" i="35"/>
  <c r="L124" i="35" s="1"/>
  <c r="J131" i="35"/>
  <c r="J124" i="35" s="1"/>
  <c r="I131" i="35"/>
  <c r="I124" i="35" s="1"/>
  <c r="H131" i="35"/>
  <c r="H124" i="35" s="1"/>
  <c r="G131" i="35"/>
  <c r="G124" i="35" s="1"/>
  <c r="K130" i="35"/>
  <c r="C130" i="35" s="1"/>
  <c r="E130" i="35"/>
  <c r="K129" i="35"/>
  <c r="C129" i="35" s="1"/>
  <c r="E129" i="35"/>
  <c r="K128" i="35"/>
  <c r="C128" i="35" s="1"/>
  <c r="E128" i="35"/>
  <c r="K127" i="35"/>
  <c r="C127" i="35" s="1"/>
  <c r="E127" i="35"/>
  <c r="K126" i="35"/>
  <c r="C126" i="35" s="1"/>
  <c r="E126" i="35"/>
  <c r="K125" i="35"/>
  <c r="C125" i="35" s="1"/>
  <c r="E125" i="35"/>
  <c r="K123" i="35"/>
  <c r="C123" i="35" s="1"/>
  <c r="E123" i="35"/>
  <c r="K122" i="35"/>
  <c r="C122" i="35" s="1"/>
  <c r="E122" i="35"/>
  <c r="K121" i="35"/>
  <c r="E121" i="35"/>
  <c r="S120" i="35"/>
  <c r="R120" i="35"/>
  <c r="Q120" i="35"/>
  <c r="P120" i="35"/>
  <c r="O120" i="35"/>
  <c r="N120" i="35"/>
  <c r="L120" i="35"/>
  <c r="J120" i="35"/>
  <c r="I120" i="35"/>
  <c r="H120" i="35"/>
  <c r="G120" i="35"/>
  <c r="K119" i="35"/>
  <c r="C119" i="35" s="1"/>
  <c r="E119" i="35"/>
  <c r="K118" i="35"/>
  <c r="C118" i="35" s="1"/>
  <c r="E118" i="35"/>
  <c r="K117" i="35"/>
  <c r="C117" i="35" s="1"/>
  <c r="E117" i="35"/>
  <c r="K116" i="35"/>
  <c r="C116" i="35" s="1"/>
  <c r="E116" i="35"/>
  <c r="K115" i="35"/>
  <c r="C115" i="35" s="1"/>
  <c r="E115" i="35"/>
  <c r="K114" i="35"/>
  <c r="E114" i="35"/>
  <c r="S113" i="35"/>
  <c r="R113" i="35"/>
  <c r="Q113" i="35"/>
  <c r="P113" i="35"/>
  <c r="O113" i="35"/>
  <c r="N113" i="35"/>
  <c r="L113" i="35"/>
  <c r="J113" i="35"/>
  <c r="I113" i="35"/>
  <c r="H113" i="35"/>
  <c r="G113" i="35"/>
  <c r="K112" i="35"/>
  <c r="C112" i="35" s="1"/>
  <c r="E112" i="35"/>
  <c r="K111" i="35"/>
  <c r="C111" i="35" s="1"/>
  <c r="E111" i="35"/>
  <c r="K109" i="35"/>
  <c r="C109" i="35" s="1"/>
  <c r="E109" i="35"/>
  <c r="K108" i="35"/>
  <c r="C108" i="35" s="1"/>
  <c r="E108" i="35"/>
  <c r="K107" i="35"/>
  <c r="C107" i="35" s="1"/>
  <c r="E107" i="35"/>
  <c r="S106" i="35"/>
  <c r="R106" i="35"/>
  <c r="Q106" i="35"/>
  <c r="P106" i="35"/>
  <c r="O106" i="35"/>
  <c r="N106" i="35"/>
  <c r="L106" i="35"/>
  <c r="J106" i="35"/>
  <c r="I106" i="35"/>
  <c r="H106" i="35"/>
  <c r="G106" i="35"/>
  <c r="K105" i="35"/>
  <c r="C105" i="35" s="1"/>
  <c r="E105" i="35"/>
  <c r="K104" i="35"/>
  <c r="C104" i="35" s="1"/>
  <c r="E104" i="35"/>
  <c r="K103" i="35"/>
  <c r="C103" i="35" s="1"/>
  <c r="E103" i="35"/>
  <c r="K102" i="35"/>
  <c r="C102" i="35" s="1"/>
  <c r="E102" i="35"/>
  <c r="K101" i="35"/>
  <c r="C101" i="35" s="1"/>
  <c r="E101" i="35"/>
  <c r="K100" i="35"/>
  <c r="C100" i="35" s="1"/>
  <c r="E100" i="35"/>
  <c r="S99" i="35"/>
  <c r="R99" i="35"/>
  <c r="Q99" i="35"/>
  <c r="P99" i="35"/>
  <c r="O99" i="35"/>
  <c r="N99" i="35"/>
  <c r="L99" i="35"/>
  <c r="J99" i="35"/>
  <c r="I99" i="35"/>
  <c r="H99" i="35"/>
  <c r="G99" i="35"/>
  <c r="K98" i="35"/>
  <c r="C98" i="35" s="1"/>
  <c r="E98" i="35"/>
  <c r="K97" i="35"/>
  <c r="C97" i="35" s="1"/>
  <c r="E97" i="35"/>
  <c r="K95" i="35"/>
  <c r="C95" i="35" s="1"/>
  <c r="E95" i="35"/>
  <c r="K94" i="35"/>
  <c r="C94" i="35" s="1"/>
  <c r="E94" i="35"/>
  <c r="K93" i="35"/>
  <c r="C93" i="35" s="1"/>
  <c r="E93" i="35"/>
  <c r="S92" i="35"/>
  <c r="S85" i="35" s="1"/>
  <c r="R92" i="35"/>
  <c r="R85" i="35" s="1"/>
  <c r="Q92" i="35"/>
  <c r="Q85" i="35" s="1"/>
  <c r="P92" i="35"/>
  <c r="P85" i="35" s="1"/>
  <c r="O92" i="35"/>
  <c r="O85" i="35" s="1"/>
  <c r="N92" i="35"/>
  <c r="N85" i="35" s="1"/>
  <c r="L92" i="35"/>
  <c r="L85" i="35" s="1"/>
  <c r="J92" i="35"/>
  <c r="J85" i="35" s="1"/>
  <c r="I92" i="35"/>
  <c r="I85" i="35" s="1"/>
  <c r="H92" i="35"/>
  <c r="H85" i="35" s="1"/>
  <c r="G92" i="35"/>
  <c r="G85" i="35" s="1"/>
  <c r="K91" i="35"/>
  <c r="C91" i="35" s="1"/>
  <c r="E91" i="35"/>
  <c r="K90" i="35"/>
  <c r="C90" i="35" s="1"/>
  <c r="E90" i="35"/>
  <c r="K89" i="35"/>
  <c r="C89" i="35" s="1"/>
  <c r="E89" i="35"/>
  <c r="K88" i="35"/>
  <c r="C88" i="35" s="1"/>
  <c r="E88" i="35"/>
  <c r="K87" i="35"/>
  <c r="C87" i="35" s="1"/>
  <c r="E87" i="35"/>
  <c r="K86" i="35"/>
  <c r="C86" i="35" s="1"/>
  <c r="E86" i="35"/>
  <c r="K84" i="35"/>
  <c r="C84" i="35" s="1"/>
  <c r="E84" i="35"/>
  <c r="K83" i="35"/>
  <c r="C83" i="35" s="1"/>
  <c r="E83" i="35"/>
  <c r="K82" i="35"/>
  <c r="C82" i="35" s="1"/>
  <c r="E82" i="35"/>
  <c r="S81" i="35"/>
  <c r="S74" i="35" s="1"/>
  <c r="R81" i="35"/>
  <c r="R74" i="35" s="1"/>
  <c r="Q81" i="35"/>
  <c r="Q74" i="35" s="1"/>
  <c r="P81" i="35"/>
  <c r="P74" i="35" s="1"/>
  <c r="O81" i="35"/>
  <c r="O74" i="35" s="1"/>
  <c r="N81" i="35"/>
  <c r="N74" i="35" s="1"/>
  <c r="L81" i="35"/>
  <c r="L74" i="35" s="1"/>
  <c r="J81" i="35"/>
  <c r="J74" i="35" s="1"/>
  <c r="I81" i="35"/>
  <c r="I74" i="35" s="1"/>
  <c r="H81" i="35"/>
  <c r="H74" i="35" s="1"/>
  <c r="G81" i="35"/>
  <c r="G74" i="35" s="1"/>
  <c r="K80" i="35"/>
  <c r="C80" i="35" s="1"/>
  <c r="E80" i="35"/>
  <c r="K79" i="35"/>
  <c r="C79" i="35" s="1"/>
  <c r="E79" i="35"/>
  <c r="K78" i="35"/>
  <c r="C78" i="35" s="1"/>
  <c r="E78" i="35"/>
  <c r="K77" i="35"/>
  <c r="C77" i="35" s="1"/>
  <c r="E77" i="35"/>
  <c r="K76" i="35"/>
  <c r="C76" i="35" s="1"/>
  <c r="E76" i="35"/>
  <c r="K75" i="35"/>
  <c r="C75" i="35" s="1"/>
  <c r="E75" i="35"/>
  <c r="K73" i="35"/>
  <c r="C73" i="35" s="1"/>
  <c r="E73" i="35"/>
  <c r="K72" i="35"/>
  <c r="C72" i="35" s="1"/>
  <c r="E72" i="35"/>
  <c r="K71" i="35"/>
  <c r="E71" i="35"/>
  <c r="S70" i="35"/>
  <c r="R70" i="35"/>
  <c r="Q70" i="35"/>
  <c r="P70" i="35"/>
  <c r="O70" i="35"/>
  <c r="N70" i="35"/>
  <c r="L70" i="35"/>
  <c r="J70" i="35"/>
  <c r="I70" i="35"/>
  <c r="H70" i="35"/>
  <c r="G70" i="35"/>
  <c r="K69" i="35"/>
  <c r="C69" i="35" s="1"/>
  <c r="E69" i="35"/>
  <c r="K68" i="35"/>
  <c r="C68" i="35" s="1"/>
  <c r="E68" i="35"/>
  <c r="K67" i="35"/>
  <c r="C67" i="35" s="1"/>
  <c r="E67" i="35"/>
  <c r="K66" i="35"/>
  <c r="C66" i="35" s="1"/>
  <c r="E66" i="35"/>
  <c r="K65" i="35"/>
  <c r="C65" i="35" s="1"/>
  <c r="E65" i="35"/>
  <c r="K64" i="35"/>
  <c r="E64" i="35"/>
  <c r="S63" i="35"/>
  <c r="R63" i="35"/>
  <c r="Q63" i="35"/>
  <c r="P63" i="35"/>
  <c r="O63" i="35"/>
  <c r="N63" i="35"/>
  <c r="L63" i="35"/>
  <c r="J63" i="35"/>
  <c r="I63" i="35"/>
  <c r="H63" i="35"/>
  <c r="G63" i="35"/>
  <c r="K62" i="35"/>
  <c r="C62" i="35" s="1"/>
  <c r="E62" i="35"/>
  <c r="K61" i="35"/>
  <c r="C61" i="35" s="1"/>
  <c r="E61" i="35"/>
  <c r="K59" i="35"/>
  <c r="C59" i="35" s="1"/>
  <c r="E59" i="35"/>
  <c r="K58" i="35"/>
  <c r="C58" i="35" s="1"/>
  <c r="E58" i="35"/>
  <c r="K57" i="35"/>
  <c r="E57" i="35"/>
  <c r="S56" i="35"/>
  <c r="R56" i="35"/>
  <c r="Q56" i="35"/>
  <c r="P56" i="35"/>
  <c r="O56" i="35"/>
  <c r="N56" i="35"/>
  <c r="L56" i="35"/>
  <c r="J56" i="35"/>
  <c r="I56" i="35"/>
  <c r="H56" i="35"/>
  <c r="G56" i="35"/>
  <c r="K55" i="35"/>
  <c r="C55" i="35" s="1"/>
  <c r="E55" i="35"/>
  <c r="K54" i="35"/>
  <c r="C54" i="35" s="1"/>
  <c r="E54" i="35"/>
  <c r="K53" i="35"/>
  <c r="C53" i="35" s="1"/>
  <c r="E53" i="35"/>
  <c r="K52" i="35"/>
  <c r="C52" i="35" s="1"/>
  <c r="E52" i="35"/>
  <c r="K51" i="35"/>
  <c r="C51" i="35" s="1"/>
  <c r="E51" i="35"/>
  <c r="K50" i="35"/>
  <c r="C50" i="35" s="1"/>
  <c r="E50" i="35"/>
  <c r="S49" i="35"/>
  <c r="R49" i="35"/>
  <c r="Q49" i="35"/>
  <c r="P49" i="35"/>
  <c r="O49" i="35"/>
  <c r="N49" i="35"/>
  <c r="L49" i="35"/>
  <c r="J49" i="35"/>
  <c r="I49" i="35"/>
  <c r="H49" i="35"/>
  <c r="G49" i="35"/>
  <c r="K48" i="35"/>
  <c r="C48" i="35" s="1"/>
  <c r="E48" i="35"/>
  <c r="K47" i="35"/>
  <c r="C47" i="35" s="1"/>
  <c r="E47" i="35"/>
  <c r="K44" i="35"/>
  <c r="C44" i="35" s="1"/>
  <c r="E44" i="35"/>
  <c r="K43" i="35"/>
  <c r="C43" i="35" s="1"/>
  <c r="E43" i="35"/>
  <c r="K42" i="35"/>
  <c r="C42" i="35" s="1"/>
  <c r="E42" i="35"/>
  <c r="S41" i="35"/>
  <c r="R41" i="35"/>
  <c r="Q41" i="35"/>
  <c r="P41" i="35"/>
  <c r="O41" i="35"/>
  <c r="N41" i="35"/>
  <c r="L41" i="35"/>
  <c r="J41" i="35"/>
  <c r="I41" i="35"/>
  <c r="H41" i="35"/>
  <c r="G41" i="35"/>
  <c r="K40" i="35"/>
  <c r="C40" i="35" s="1"/>
  <c r="E40" i="35"/>
  <c r="K39" i="35"/>
  <c r="C39" i="35" s="1"/>
  <c r="E39" i="35"/>
  <c r="S38" i="35"/>
  <c r="R38" i="35"/>
  <c r="Q38" i="35"/>
  <c r="P38" i="35"/>
  <c r="O38" i="35"/>
  <c r="N38" i="35"/>
  <c r="L38" i="35"/>
  <c r="J38" i="35"/>
  <c r="I38" i="35"/>
  <c r="H38" i="35"/>
  <c r="G38" i="35"/>
  <c r="K37" i="35"/>
  <c r="E37" i="35"/>
  <c r="K36" i="35"/>
  <c r="C36" i="35" s="1"/>
  <c r="E36" i="35"/>
  <c r="S35" i="35"/>
  <c r="R35" i="35"/>
  <c r="Q35" i="35"/>
  <c r="P35" i="35"/>
  <c r="O35" i="35"/>
  <c r="N35" i="35"/>
  <c r="L35" i="35"/>
  <c r="J35" i="35"/>
  <c r="I35" i="35"/>
  <c r="H35" i="35"/>
  <c r="G35" i="35"/>
  <c r="K34" i="35"/>
  <c r="C34" i="35" s="1"/>
  <c r="E34" i="35"/>
  <c r="K33" i="35"/>
  <c r="C33" i="35" s="1"/>
  <c r="E33" i="35"/>
  <c r="K32" i="35"/>
  <c r="C32" i="35" s="1"/>
  <c r="E32" i="35"/>
  <c r="K31" i="35"/>
  <c r="C31" i="35" s="1"/>
  <c r="E31" i="35"/>
  <c r="K30" i="35"/>
  <c r="C30" i="35" s="1"/>
  <c r="E30" i="35"/>
  <c r="K29" i="35"/>
  <c r="C29" i="35" s="1"/>
  <c r="E29" i="35"/>
  <c r="K27" i="35"/>
  <c r="C27" i="35" s="1"/>
  <c r="E27" i="35"/>
  <c r="K26" i="35"/>
  <c r="C26" i="35" s="1"/>
  <c r="E26" i="35"/>
  <c r="K25" i="35"/>
  <c r="C25" i="35" s="1"/>
  <c r="E25" i="35"/>
  <c r="S24" i="35"/>
  <c r="R24" i="35"/>
  <c r="Q24" i="35"/>
  <c r="P24" i="35"/>
  <c r="O24" i="35"/>
  <c r="N24" i="35"/>
  <c r="L24" i="35"/>
  <c r="J24" i="35"/>
  <c r="I24" i="35"/>
  <c r="H24" i="35"/>
  <c r="G24" i="35"/>
  <c r="K23" i="35"/>
  <c r="C23" i="35" s="1"/>
  <c r="E23" i="35"/>
  <c r="K22" i="35"/>
  <c r="C22" i="35" s="1"/>
  <c r="E22" i="35"/>
  <c r="S21" i="35"/>
  <c r="R21" i="35"/>
  <c r="Q21" i="35"/>
  <c r="P21" i="35"/>
  <c r="O21" i="35"/>
  <c r="N21" i="35"/>
  <c r="L21" i="35"/>
  <c r="J21" i="35"/>
  <c r="I21" i="35"/>
  <c r="H21" i="35"/>
  <c r="G21" i="35"/>
  <c r="K20" i="35"/>
  <c r="C20" i="35" s="1"/>
  <c r="E20" i="35"/>
  <c r="K19" i="35"/>
  <c r="C19" i="35" s="1"/>
  <c r="E19" i="35"/>
  <c r="S18" i="35"/>
  <c r="R18" i="35"/>
  <c r="Q18" i="35"/>
  <c r="P18" i="35"/>
  <c r="O18" i="35"/>
  <c r="N18" i="35"/>
  <c r="L18" i="35"/>
  <c r="J18" i="35"/>
  <c r="I18" i="35"/>
  <c r="H18" i="35"/>
  <c r="G18" i="35"/>
  <c r="K17" i="35"/>
  <c r="C17" i="35" s="1"/>
  <c r="E17" i="35"/>
  <c r="K16" i="35"/>
  <c r="C16" i="35" s="1"/>
  <c r="E16" i="35"/>
  <c r="K15" i="35"/>
  <c r="C15" i="35" s="1"/>
  <c r="E15" i="35"/>
  <c r="K14" i="35"/>
  <c r="C14" i="35" s="1"/>
  <c r="E14" i="35"/>
  <c r="K13" i="35"/>
  <c r="C13" i="35" s="1"/>
  <c r="E13" i="35"/>
  <c r="K12" i="35"/>
  <c r="C12" i="35" s="1"/>
  <c r="E12" i="35"/>
  <c r="K145" i="34"/>
  <c r="C145" i="34" s="1"/>
  <c r="E145" i="34"/>
  <c r="K144" i="34"/>
  <c r="C144" i="34" s="1"/>
  <c r="E144" i="34"/>
  <c r="K143" i="34"/>
  <c r="C143" i="34" s="1"/>
  <c r="E143" i="34"/>
  <c r="S142" i="34"/>
  <c r="S135" i="34" s="1"/>
  <c r="R142" i="34"/>
  <c r="R135" i="34" s="1"/>
  <c r="Q142" i="34"/>
  <c r="Q135" i="34" s="1"/>
  <c r="P142" i="34"/>
  <c r="P135" i="34" s="1"/>
  <c r="O142" i="34"/>
  <c r="O135" i="34" s="1"/>
  <c r="N142" i="34"/>
  <c r="N135" i="34" s="1"/>
  <c r="L142" i="34"/>
  <c r="L135" i="34" s="1"/>
  <c r="J142" i="34"/>
  <c r="J135" i="34" s="1"/>
  <c r="I142" i="34"/>
  <c r="I135" i="34" s="1"/>
  <c r="H142" i="34"/>
  <c r="H135" i="34" s="1"/>
  <c r="G142" i="34"/>
  <c r="G135" i="34" s="1"/>
  <c r="K141" i="34"/>
  <c r="C141" i="34" s="1"/>
  <c r="E141" i="34"/>
  <c r="K140" i="34"/>
  <c r="C140" i="34" s="1"/>
  <c r="E140" i="34"/>
  <c r="K139" i="34"/>
  <c r="C139" i="34" s="1"/>
  <c r="E139" i="34"/>
  <c r="K138" i="34"/>
  <c r="C138" i="34" s="1"/>
  <c r="E138" i="34"/>
  <c r="K137" i="34"/>
  <c r="C137" i="34" s="1"/>
  <c r="E137" i="34"/>
  <c r="K136" i="34"/>
  <c r="C136" i="34" s="1"/>
  <c r="E136" i="34"/>
  <c r="E136" i="33" s="1"/>
  <c r="K134" i="34"/>
  <c r="E134" i="34"/>
  <c r="K133" i="34"/>
  <c r="C133" i="34" s="1"/>
  <c r="E133" i="34"/>
  <c r="K132" i="34"/>
  <c r="C132" i="34" s="1"/>
  <c r="E132" i="34"/>
  <c r="S131" i="34"/>
  <c r="S124" i="34" s="1"/>
  <c r="R131" i="34"/>
  <c r="R124" i="34" s="1"/>
  <c r="Q131" i="34"/>
  <c r="Q124" i="34" s="1"/>
  <c r="P131" i="34"/>
  <c r="P124" i="34" s="1"/>
  <c r="O131" i="34"/>
  <c r="O124" i="34" s="1"/>
  <c r="N131" i="34"/>
  <c r="N124" i="34" s="1"/>
  <c r="L131" i="34"/>
  <c r="L124" i="34" s="1"/>
  <c r="J131" i="34"/>
  <c r="J124" i="34" s="1"/>
  <c r="I131" i="34"/>
  <c r="I124" i="34" s="1"/>
  <c r="H131" i="34"/>
  <c r="H124" i="34" s="1"/>
  <c r="G131" i="34"/>
  <c r="G124" i="34" s="1"/>
  <c r="K130" i="34"/>
  <c r="C130" i="34" s="1"/>
  <c r="E130" i="34"/>
  <c r="K129" i="34"/>
  <c r="C129" i="34" s="1"/>
  <c r="E129" i="34"/>
  <c r="K128" i="34"/>
  <c r="C128" i="34" s="1"/>
  <c r="E128" i="34"/>
  <c r="K127" i="34"/>
  <c r="C127" i="34" s="1"/>
  <c r="E127" i="34"/>
  <c r="K126" i="34"/>
  <c r="C126" i="34" s="1"/>
  <c r="E126" i="34"/>
  <c r="K125" i="34"/>
  <c r="C125" i="34" s="1"/>
  <c r="E125" i="34"/>
  <c r="K123" i="34"/>
  <c r="C123" i="34" s="1"/>
  <c r="E123" i="34"/>
  <c r="K122" i="34"/>
  <c r="C122" i="34" s="1"/>
  <c r="E122" i="34"/>
  <c r="K121" i="34"/>
  <c r="C121" i="34" s="1"/>
  <c r="E121" i="34"/>
  <c r="S120" i="34"/>
  <c r="R120" i="34"/>
  <c r="Q120" i="34"/>
  <c r="P120" i="34"/>
  <c r="O120" i="34"/>
  <c r="N120" i="34"/>
  <c r="L120" i="34"/>
  <c r="J120" i="34"/>
  <c r="I120" i="34"/>
  <c r="H120" i="34"/>
  <c r="G120" i="34"/>
  <c r="K119" i="34"/>
  <c r="C119" i="34" s="1"/>
  <c r="E119" i="34"/>
  <c r="K118" i="34"/>
  <c r="C118" i="34" s="1"/>
  <c r="E118" i="34"/>
  <c r="K117" i="34"/>
  <c r="C117" i="34" s="1"/>
  <c r="E117" i="34"/>
  <c r="K116" i="34"/>
  <c r="C116" i="34" s="1"/>
  <c r="E116" i="34"/>
  <c r="K115" i="34"/>
  <c r="C115" i="34" s="1"/>
  <c r="E115" i="34"/>
  <c r="K114" i="34"/>
  <c r="E114" i="34"/>
  <c r="S113" i="34"/>
  <c r="R113" i="34"/>
  <c r="Q113" i="34"/>
  <c r="P113" i="34"/>
  <c r="O113" i="34"/>
  <c r="N113" i="34"/>
  <c r="L113" i="34"/>
  <c r="J113" i="34"/>
  <c r="I113" i="34"/>
  <c r="H113" i="34"/>
  <c r="G113" i="34"/>
  <c r="K112" i="34"/>
  <c r="C112" i="34" s="1"/>
  <c r="E112" i="34"/>
  <c r="K111" i="34"/>
  <c r="C111" i="34" s="1"/>
  <c r="E111" i="34"/>
  <c r="K109" i="34"/>
  <c r="C109" i="34" s="1"/>
  <c r="E109" i="34"/>
  <c r="K108" i="34"/>
  <c r="C108" i="34" s="1"/>
  <c r="E108" i="34"/>
  <c r="K107" i="34"/>
  <c r="C107" i="34" s="1"/>
  <c r="E107" i="34"/>
  <c r="S106" i="34"/>
  <c r="R106" i="34"/>
  <c r="Q106" i="34"/>
  <c r="P106" i="34"/>
  <c r="O106" i="34"/>
  <c r="N106" i="34"/>
  <c r="L106" i="34"/>
  <c r="J106" i="34"/>
  <c r="I106" i="34"/>
  <c r="H106" i="34"/>
  <c r="G106" i="34"/>
  <c r="K105" i="34"/>
  <c r="C105" i="34" s="1"/>
  <c r="E105" i="34"/>
  <c r="K104" i="34"/>
  <c r="C104" i="34" s="1"/>
  <c r="E104" i="34"/>
  <c r="K103" i="34"/>
  <c r="C103" i="34" s="1"/>
  <c r="E103" i="34"/>
  <c r="K102" i="34"/>
  <c r="C102" i="34" s="1"/>
  <c r="E102" i="34"/>
  <c r="K101" i="34"/>
  <c r="C101" i="34" s="1"/>
  <c r="E101" i="34"/>
  <c r="K100" i="34"/>
  <c r="E100" i="34"/>
  <c r="S99" i="34"/>
  <c r="R99" i="34"/>
  <c r="Q99" i="34"/>
  <c r="P99" i="34"/>
  <c r="O99" i="34"/>
  <c r="N99" i="34"/>
  <c r="L99" i="34"/>
  <c r="J99" i="34"/>
  <c r="I99" i="34"/>
  <c r="H99" i="34"/>
  <c r="G99" i="34"/>
  <c r="K98" i="34"/>
  <c r="C98" i="34" s="1"/>
  <c r="E98" i="34"/>
  <c r="K97" i="34"/>
  <c r="C97" i="34" s="1"/>
  <c r="E97" i="34"/>
  <c r="K95" i="34"/>
  <c r="C95" i="34" s="1"/>
  <c r="E95" i="34"/>
  <c r="K94" i="34"/>
  <c r="C94" i="34" s="1"/>
  <c r="E94" i="34"/>
  <c r="K93" i="34"/>
  <c r="C93" i="34" s="1"/>
  <c r="E93" i="34"/>
  <c r="S92" i="34"/>
  <c r="S85" i="34" s="1"/>
  <c r="R92" i="34"/>
  <c r="R85" i="34" s="1"/>
  <c r="Q92" i="34"/>
  <c r="Q85" i="34" s="1"/>
  <c r="P92" i="34"/>
  <c r="P85" i="34" s="1"/>
  <c r="O92" i="34"/>
  <c r="O85" i="34" s="1"/>
  <c r="N92" i="34"/>
  <c r="N85" i="34" s="1"/>
  <c r="L92" i="34"/>
  <c r="L85" i="34" s="1"/>
  <c r="J92" i="34"/>
  <c r="J85" i="34" s="1"/>
  <c r="I92" i="34"/>
  <c r="I85" i="34" s="1"/>
  <c r="H92" i="34"/>
  <c r="H85" i="34" s="1"/>
  <c r="G92" i="34"/>
  <c r="G85" i="34" s="1"/>
  <c r="K91" i="34"/>
  <c r="C91" i="34" s="1"/>
  <c r="E91" i="34"/>
  <c r="K90" i="34"/>
  <c r="C90" i="34" s="1"/>
  <c r="E90" i="34"/>
  <c r="K89" i="34"/>
  <c r="C89" i="34" s="1"/>
  <c r="E89" i="34"/>
  <c r="K88" i="34"/>
  <c r="C88" i="34" s="1"/>
  <c r="E88" i="34"/>
  <c r="K87" i="34"/>
  <c r="C87" i="34" s="1"/>
  <c r="E87" i="34"/>
  <c r="K86" i="34"/>
  <c r="C86" i="34" s="1"/>
  <c r="E86" i="34"/>
  <c r="K84" i="34"/>
  <c r="C84" i="34" s="1"/>
  <c r="E84" i="34"/>
  <c r="K83" i="34"/>
  <c r="C83" i="34" s="1"/>
  <c r="E83" i="34"/>
  <c r="K82" i="34"/>
  <c r="C82" i="34" s="1"/>
  <c r="E82" i="34"/>
  <c r="S81" i="34"/>
  <c r="S74" i="34" s="1"/>
  <c r="R81" i="34"/>
  <c r="R74" i="34" s="1"/>
  <c r="Q81" i="34"/>
  <c r="Q74" i="34" s="1"/>
  <c r="P81" i="34"/>
  <c r="P74" i="34" s="1"/>
  <c r="O81" i="34"/>
  <c r="O74" i="34" s="1"/>
  <c r="N81" i="34"/>
  <c r="N74" i="34" s="1"/>
  <c r="L81" i="34"/>
  <c r="L74" i="34" s="1"/>
  <c r="J81" i="34"/>
  <c r="J74" i="34" s="1"/>
  <c r="I81" i="34"/>
  <c r="I74" i="34" s="1"/>
  <c r="H81" i="34"/>
  <c r="H74" i="34" s="1"/>
  <c r="G81" i="34"/>
  <c r="G74" i="34" s="1"/>
  <c r="K80" i="34"/>
  <c r="C80" i="34" s="1"/>
  <c r="E80" i="34"/>
  <c r="K79" i="34"/>
  <c r="C79" i="34" s="1"/>
  <c r="E79" i="34"/>
  <c r="K78" i="34"/>
  <c r="C78" i="34" s="1"/>
  <c r="E78" i="34"/>
  <c r="K77" i="34"/>
  <c r="C77" i="34" s="1"/>
  <c r="E77" i="34"/>
  <c r="K76" i="34"/>
  <c r="C76" i="34" s="1"/>
  <c r="E76" i="34"/>
  <c r="K75" i="34"/>
  <c r="C75" i="34" s="1"/>
  <c r="E75" i="34"/>
  <c r="K73" i="34"/>
  <c r="C73" i="34" s="1"/>
  <c r="E73" i="34"/>
  <c r="K72" i="34"/>
  <c r="C72" i="34" s="1"/>
  <c r="E72" i="34"/>
  <c r="K71" i="34"/>
  <c r="C71" i="34" s="1"/>
  <c r="E71" i="34"/>
  <c r="S70" i="34"/>
  <c r="R70" i="34"/>
  <c r="Q70" i="34"/>
  <c r="P70" i="34"/>
  <c r="O70" i="34"/>
  <c r="N70" i="34"/>
  <c r="L70" i="34"/>
  <c r="J70" i="34"/>
  <c r="I70" i="34"/>
  <c r="H70" i="34"/>
  <c r="G70" i="34"/>
  <c r="K69" i="34"/>
  <c r="C69" i="34" s="1"/>
  <c r="E69" i="34"/>
  <c r="K68" i="34"/>
  <c r="C68" i="34" s="1"/>
  <c r="E68" i="34"/>
  <c r="K67" i="34"/>
  <c r="C67" i="34" s="1"/>
  <c r="E67" i="34"/>
  <c r="K66" i="34"/>
  <c r="E66" i="34"/>
  <c r="K65" i="34"/>
  <c r="C65" i="34" s="1"/>
  <c r="E65" i="34"/>
  <c r="K64" i="34"/>
  <c r="C64" i="34" s="1"/>
  <c r="E64" i="34"/>
  <c r="S63" i="34"/>
  <c r="R63" i="34"/>
  <c r="Q63" i="34"/>
  <c r="P63" i="34"/>
  <c r="O63" i="34"/>
  <c r="N63" i="34"/>
  <c r="L63" i="34"/>
  <c r="J63" i="34"/>
  <c r="I63" i="34"/>
  <c r="H63" i="34"/>
  <c r="G63" i="34"/>
  <c r="K62" i="34"/>
  <c r="C62" i="34" s="1"/>
  <c r="E62" i="34"/>
  <c r="K61" i="34"/>
  <c r="C61" i="34" s="1"/>
  <c r="E61" i="34"/>
  <c r="K59" i="34"/>
  <c r="C59" i="34" s="1"/>
  <c r="E59" i="34"/>
  <c r="K58" i="34"/>
  <c r="C58" i="34" s="1"/>
  <c r="E58" i="34"/>
  <c r="K57" i="34"/>
  <c r="C57" i="34" s="1"/>
  <c r="E57" i="34"/>
  <c r="S56" i="34"/>
  <c r="R56" i="34"/>
  <c r="Q56" i="34"/>
  <c r="P56" i="34"/>
  <c r="O56" i="34"/>
  <c r="N56" i="34"/>
  <c r="L56" i="34"/>
  <c r="J56" i="34"/>
  <c r="I56" i="34"/>
  <c r="H56" i="34"/>
  <c r="G56" i="34"/>
  <c r="K55" i="34"/>
  <c r="C55" i="34" s="1"/>
  <c r="E55" i="34"/>
  <c r="K54" i="34"/>
  <c r="C54" i="34" s="1"/>
  <c r="E54" i="34"/>
  <c r="K53" i="34"/>
  <c r="C53" i="34" s="1"/>
  <c r="E53" i="34"/>
  <c r="K52" i="34"/>
  <c r="C52" i="34" s="1"/>
  <c r="E52" i="34"/>
  <c r="K51" i="34"/>
  <c r="C51" i="34" s="1"/>
  <c r="E51" i="34"/>
  <c r="K50" i="34"/>
  <c r="C50" i="34" s="1"/>
  <c r="E50" i="34"/>
  <c r="S49" i="34"/>
  <c r="R49" i="34"/>
  <c r="Q49" i="34"/>
  <c r="P49" i="34"/>
  <c r="O49" i="34"/>
  <c r="N49" i="34"/>
  <c r="L49" i="34"/>
  <c r="J49" i="34"/>
  <c r="I49" i="34"/>
  <c r="H49" i="34"/>
  <c r="G49" i="34"/>
  <c r="K48" i="34"/>
  <c r="C48" i="34" s="1"/>
  <c r="E48" i="34"/>
  <c r="K47" i="34"/>
  <c r="C47" i="34" s="1"/>
  <c r="E47" i="34"/>
  <c r="K44" i="34"/>
  <c r="C44" i="34" s="1"/>
  <c r="E44" i="34"/>
  <c r="K43" i="34"/>
  <c r="C43" i="34" s="1"/>
  <c r="E43" i="34"/>
  <c r="K42" i="34"/>
  <c r="C42" i="34" s="1"/>
  <c r="E42" i="34"/>
  <c r="S41" i="34"/>
  <c r="R41" i="34"/>
  <c r="Q41" i="34"/>
  <c r="P41" i="34"/>
  <c r="O41" i="34"/>
  <c r="N41" i="34"/>
  <c r="L41" i="34"/>
  <c r="J41" i="34"/>
  <c r="I41" i="34"/>
  <c r="H41" i="34"/>
  <c r="G41" i="34"/>
  <c r="K40" i="34"/>
  <c r="C40" i="34" s="1"/>
  <c r="E40" i="34"/>
  <c r="K39" i="34"/>
  <c r="C39" i="34" s="1"/>
  <c r="E39" i="34"/>
  <c r="S38" i="34"/>
  <c r="R38" i="34"/>
  <c r="Q38" i="34"/>
  <c r="P38" i="34"/>
  <c r="O38" i="34"/>
  <c r="N38" i="34"/>
  <c r="L38" i="34"/>
  <c r="J38" i="34"/>
  <c r="I38" i="34"/>
  <c r="H38" i="34"/>
  <c r="G38" i="34"/>
  <c r="K37" i="34"/>
  <c r="C37" i="34" s="1"/>
  <c r="E37" i="34"/>
  <c r="K36" i="34"/>
  <c r="E36" i="34"/>
  <c r="S35" i="34"/>
  <c r="R35" i="34"/>
  <c r="Q35" i="34"/>
  <c r="P35" i="34"/>
  <c r="O35" i="34"/>
  <c r="N35" i="34"/>
  <c r="L35" i="34"/>
  <c r="J35" i="34"/>
  <c r="I35" i="34"/>
  <c r="H35" i="34"/>
  <c r="G35" i="34"/>
  <c r="K34" i="34"/>
  <c r="C34" i="34" s="1"/>
  <c r="E34" i="34"/>
  <c r="K33" i="34"/>
  <c r="C33" i="34" s="1"/>
  <c r="E33" i="34"/>
  <c r="K32" i="34"/>
  <c r="C32" i="34" s="1"/>
  <c r="E32" i="34"/>
  <c r="K31" i="34"/>
  <c r="C31" i="34" s="1"/>
  <c r="E31" i="34"/>
  <c r="K30" i="34"/>
  <c r="C30" i="34" s="1"/>
  <c r="E30" i="34"/>
  <c r="K29" i="34"/>
  <c r="C29" i="34" s="1"/>
  <c r="E29" i="34"/>
  <c r="K27" i="34"/>
  <c r="C27" i="34" s="1"/>
  <c r="E27" i="34"/>
  <c r="K26" i="34"/>
  <c r="C26" i="34" s="1"/>
  <c r="E26" i="34"/>
  <c r="K25" i="34"/>
  <c r="C25" i="34" s="1"/>
  <c r="E25" i="34"/>
  <c r="S24" i="34"/>
  <c r="R24" i="34"/>
  <c r="Q24" i="34"/>
  <c r="P24" i="34"/>
  <c r="O24" i="34"/>
  <c r="N24" i="34"/>
  <c r="L24" i="34"/>
  <c r="J24" i="34"/>
  <c r="I24" i="34"/>
  <c r="H24" i="34"/>
  <c r="G24" i="34"/>
  <c r="K23" i="34"/>
  <c r="C23" i="34" s="1"/>
  <c r="E23" i="34"/>
  <c r="K22" i="34"/>
  <c r="C22" i="34" s="1"/>
  <c r="E22" i="34"/>
  <c r="S21" i="34"/>
  <c r="R21" i="34"/>
  <c r="Q21" i="34"/>
  <c r="P21" i="34"/>
  <c r="O21" i="34"/>
  <c r="N21" i="34"/>
  <c r="L21" i="34"/>
  <c r="J21" i="34"/>
  <c r="I21" i="34"/>
  <c r="H21" i="34"/>
  <c r="G21" i="34"/>
  <c r="K20" i="34"/>
  <c r="C20" i="34" s="1"/>
  <c r="E20" i="34"/>
  <c r="K19" i="34"/>
  <c r="C19" i="34" s="1"/>
  <c r="E19" i="34"/>
  <c r="S18" i="34"/>
  <c r="R18" i="34"/>
  <c r="Q18" i="34"/>
  <c r="P18" i="34"/>
  <c r="O18" i="34"/>
  <c r="N18" i="34"/>
  <c r="L18" i="34"/>
  <c r="J18" i="34"/>
  <c r="I18" i="34"/>
  <c r="H18" i="34"/>
  <c r="G18" i="34"/>
  <c r="K17" i="34"/>
  <c r="C17" i="34" s="1"/>
  <c r="E17" i="34"/>
  <c r="K16" i="34"/>
  <c r="C16" i="34" s="1"/>
  <c r="E16" i="34"/>
  <c r="K15" i="34"/>
  <c r="C15" i="34" s="1"/>
  <c r="E15" i="34"/>
  <c r="K14" i="34"/>
  <c r="C14" i="34" s="1"/>
  <c r="E14" i="34"/>
  <c r="K13" i="34"/>
  <c r="C13" i="34" s="1"/>
  <c r="E13" i="34"/>
  <c r="K12" i="34"/>
  <c r="C12" i="34" s="1"/>
  <c r="E12" i="34"/>
  <c r="J145" i="32"/>
  <c r="I145" i="32"/>
  <c r="E145" i="32"/>
  <c r="J144" i="32"/>
  <c r="I144" i="32"/>
  <c r="E144" i="32"/>
  <c r="J143" i="32"/>
  <c r="I143" i="32"/>
  <c r="E143" i="32"/>
  <c r="Q142" i="32"/>
  <c r="Q135" i="32" s="1"/>
  <c r="P142" i="32"/>
  <c r="P135" i="32" s="1"/>
  <c r="O142" i="32"/>
  <c r="O135" i="32" s="1"/>
  <c r="N142" i="32"/>
  <c r="N135" i="32" s="1"/>
  <c r="M142" i="32"/>
  <c r="M135" i="32" s="1"/>
  <c r="K142" i="32"/>
  <c r="K135" i="32" s="1"/>
  <c r="H142" i="32"/>
  <c r="H135" i="32" s="1"/>
  <c r="G142" i="32"/>
  <c r="G135" i="32" s="1"/>
  <c r="J141" i="32"/>
  <c r="I141" i="32"/>
  <c r="E141" i="32"/>
  <c r="J140" i="32"/>
  <c r="I140" i="32"/>
  <c r="E140" i="32"/>
  <c r="J139" i="32"/>
  <c r="I139" i="32"/>
  <c r="E139" i="32"/>
  <c r="J138" i="32"/>
  <c r="I138" i="32"/>
  <c r="C138" i="32" s="1"/>
  <c r="E138" i="32"/>
  <c r="J137" i="32"/>
  <c r="I137" i="32"/>
  <c r="C137" i="32" s="1"/>
  <c r="E137" i="32"/>
  <c r="J136" i="32"/>
  <c r="I136" i="32"/>
  <c r="E136" i="32"/>
  <c r="J134" i="32"/>
  <c r="I134" i="32"/>
  <c r="E134" i="32"/>
  <c r="J133" i="32"/>
  <c r="I133" i="32"/>
  <c r="E133" i="32"/>
  <c r="J132" i="32"/>
  <c r="I132" i="32"/>
  <c r="E132" i="32"/>
  <c r="Q131" i="32"/>
  <c r="Q124" i="32" s="1"/>
  <c r="P131" i="32"/>
  <c r="P124" i="32" s="1"/>
  <c r="O131" i="32"/>
  <c r="O124" i="32" s="1"/>
  <c r="N131" i="32"/>
  <c r="N124" i="32" s="1"/>
  <c r="M131" i="32"/>
  <c r="M124" i="32" s="1"/>
  <c r="K131" i="32"/>
  <c r="K124" i="32" s="1"/>
  <c r="H131" i="32"/>
  <c r="H124" i="32" s="1"/>
  <c r="G131" i="32"/>
  <c r="G124" i="32" s="1"/>
  <c r="J130" i="32"/>
  <c r="I130" i="32"/>
  <c r="E130" i="32"/>
  <c r="J129" i="32"/>
  <c r="I129" i="32"/>
  <c r="E129" i="32"/>
  <c r="J128" i="32"/>
  <c r="I128" i="32"/>
  <c r="C128" i="32" s="1"/>
  <c r="E128" i="32"/>
  <c r="J127" i="32"/>
  <c r="I127" i="32"/>
  <c r="C127" i="32" s="1"/>
  <c r="E127" i="32"/>
  <c r="J126" i="32"/>
  <c r="I126" i="32"/>
  <c r="E126" i="32"/>
  <c r="J125" i="32"/>
  <c r="I125" i="32"/>
  <c r="E125" i="32"/>
  <c r="J123" i="32"/>
  <c r="I123" i="32"/>
  <c r="E123" i="32"/>
  <c r="J122" i="32"/>
  <c r="I122" i="32"/>
  <c r="E122" i="32"/>
  <c r="J121" i="32"/>
  <c r="I121" i="32"/>
  <c r="E121" i="32"/>
  <c r="Q120" i="32"/>
  <c r="P120" i="32"/>
  <c r="O120" i="32"/>
  <c r="N120" i="32"/>
  <c r="M120" i="32"/>
  <c r="K120" i="32"/>
  <c r="H120" i="32"/>
  <c r="G120" i="32"/>
  <c r="J119" i="32"/>
  <c r="I119" i="32"/>
  <c r="E119" i="32"/>
  <c r="J118" i="32"/>
  <c r="I118" i="32"/>
  <c r="E118" i="32"/>
  <c r="J117" i="32"/>
  <c r="I117" i="32"/>
  <c r="E117" i="32"/>
  <c r="J116" i="32"/>
  <c r="I116" i="32"/>
  <c r="E116" i="32"/>
  <c r="J115" i="32"/>
  <c r="I115" i="32"/>
  <c r="E115" i="32"/>
  <c r="J114" i="32"/>
  <c r="I114" i="32"/>
  <c r="E114" i="32"/>
  <c r="Q113" i="32"/>
  <c r="P113" i="32"/>
  <c r="O113" i="32"/>
  <c r="N113" i="32"/>
  <c r="M113" i="32"/>
  <c r="K113" i="32"/>
  <c r="H113" i="32"/>
  <c r="G113" i="32"/>
  <c r="J112" i="32"/>
  <c r="I112" i="32"/>
  <c r="E112" i="32"/>
  <c r="J111" i="32"/>
  <c r="I111" i="32"/>
  <c r="E111" i="32"/>
  <c r="J109" i="32"/>
  <c r="I109" i="32"/>
  <c r="E109" i="32"/>
  <c r="J108" i="32"/>
  <c r="I108" i="32"/>
  <c r="E108" i="32"/>
  <c r="J107" i="32"/>
  <c r="I107" i="32"/>
  <c r="E107" i="32"/>
  <c r="Q106" i="32"/>
  <c r="P106" i="32"/>
  <c r="O106" i="32"/>
  <c r="N106" i="32"/>
  <c r="M106" i="32"/>
  <c r="K106" i="32"/>
  <c r="H106" i="32"/>
  <c r="G106" i="32"/>
  <c r="J105" i="32"/>
  <c r="I105" i="32"/>
  <c r="E105" i="32"/>
  <c r="J104" i="32"/>
  <c r="I104" i="32"/>
  <c r="E104" i="32"/>
  <c r="J103" i="32"/>
  <c r="I103" i="32"/>
  <c r="E103" i="32"/>
  <c r="J102" i="32"/>
  <c r="I102" i="32"/>
  <c r="E102" i="32"/>
  <c r="J101" i="32"/>
  <c r="I101" i="32"/>
  <c r="E101" i="32"/>
  <c r="J100" i="32"/>
  <c r="I100" i="32"/>
  <c r="E100" i="32"/>
  <c r="Q99" i="32"/>
  <c r="P99" i="32"/>
  <c r="O99" i="32"/>
  <c r="N99" i="32"/>
  <c r="M99" i="32"/>
  <c r="K99" i="32"/>
  <c r="H99" i="32"/>
  <c r="G99" i="32"/>
  <c r="J98" i="32"/>
  <c r="I98" i="32"/>
  <c r="E98" i="32"/>
  <c r="J97" i="32"/>
  <c r="I97" i="32"/>
  <c r="E97" i="32"/>
  <c r="J95" i="32"/>
  <c r="I95" i="32"/>
  <c r="E95" i="32"/>
  <c r="J94" i="32"/>
  <c r="I94" i="32"/>
  <c r="E94" i="32"/>
  <c r="J93" i="32"/>
  <c r="I93" i="32"/>
  <c r="E93" i="32"/>
  <c r="Q92" i="32"/>
  <c r="Q85" i="32" s="1"/>
  <c r="P92" i="32"/>
  <c r="P85" i="32" s="1"/>
  <c r="O92" i="32"/>
  <c r="O85" i="32" s="1"/>
  <c r="N92" i="32"/>
  <c r="N85" i="32" s="1"/>
  <c r="M92" i="32"/>
  <c r="M85" i="32" s="1"/>
  <c r="K92" i="32"/>
  <c r="K85" i="32" s="1"/>
  <c r="H92" i="32"/>
  <c r="H85" i="32" s="1"/>
  <c r="G92" i="32"/>
  <c r="G85" i="32" s="1"/>
  <c r="J91" i="32"/>
  <c r="I91" i="32"/>
  <c r="E91" i="32"/>
  <c r="J90" i="32"/>
  <c r="I90" i="32"/>
  <c r="E90" i="32"/>
  <c r="J89" i="32"/>
  <c r="I89" i="32"/>
  <c r="E89" i="32"/>
  <c r="J88" i="32"/>
  <c r="I88" i="32"/>
  <c r="E88" i="32"/>
  <c r="J87" i="32"/>
  <c r="I87" i="32"/>
  <c r="E87" i="32"/>
  <c r="J86" i="32"/>
  <c r="I86" i="32"/>
  <c r="E86" i="32"/>
  <c r="J84" i="32"/>
  <c r="I84" i="32"/>
  <c r="C84" i="32" s="1"/>
  <c r="E84" i="32"/>
  <c r="J83" i="32"/>
  <c r="I83" i="32"/>
  <c r="E83" i="32"/>
  <c r="J82" i="32"/>
  <c r="I82" i="32"/>
  <c r="E82" i="32"/>
  <c r="Q81" i="32"/>
  <c r="Q74" i="32" s="1"/>
  <c r="P81" i="32"/>
  <c r="P74" i="32" s="1"/>
  <c r="O81" i="32"/>
  <c r="O74" i="32" s="1"/>
  <c r="N81" i="32"/>
  <c r="N74" i="32" s="1"/>
  <c r="M81" i="32"/>
  <c r="M74" i="32" s="1"/>
  <c r="K81" i="32"/>
  <c r="K74" i="32" s="1"/>
  <c r="H81" i="32"/>
  <c r="H74" i="32" s="1"/>
  <c r="G81" i="32"/>
  <c r="G74" i="32" s="1"/>
  <c r="J80" i="32"/>
  <c r="I80" i="32"/>
  <c r="E80" i="32"/>
  <c r="J79" i="32"/>
  <c r="I79" i="32"/>
  <c r="C79" i="32" s="1"/>
  <c r="E79" i="32"/>
  <c r="J78" i="32"/>
  <c r="I78" i="32"/>
  <c r="E78" i="32"/>
  <c r="J77" i="32"/>
  <c r="I77" i="32"/>
  <c r="E77" i="32"/>
  <c r="J76" i="32"/>
  <c r="I76" i="32"/>
  <c r="E76" i="32"/>
  <c r="J75" i="32"/>
  <c r="I75" i="32"/>
  <c r="E75" i="32"/>
  <c r="J73" i="32"/>
  <c r="I73" i="32"/>
  <c r="E73" i="32"/>
  <c r="J72" i="32"/>
  <c r="I72" i="32"/>
  <c r="E72" i="32"/>
  <c r="J71" i="32"/>
  <c r="I71" i="32"/>
  <c r="E71" i="32"/>
  <c r="Q70" i="32"/>
  <c r="P70" i="32"/>
  <c r="O70" i="32"/>
  <c r="N70" i="32"/>
  <c r="M70" i="32"/>
  <c r="K70" i="32"/>
  <c r="H70" i="32"/>
  <c r="G70" i="32"/>
  <c r="J69" i="32"/>
  <c r="I69" i="32"/>
  <c r="C69" i="32" s="1"/>
  <c r="E69" i="32"/>
  <c r="J68" i="32"/>
  <c r="I68" i="32"/>
  <c r="E68" i="32"/>
  <c r="J67" i="32"/>
  <c r="I67" i="32"/>
  <c r="E67" i="32"/>
  <c r="J66" i="32"/>
  <c r="I66" i="32"/>
  <c r="E66" i="32"/>
  <c r="J65" i="32"/>
  <c r="I65" i="32"/>
  <c r="E65" i="32"/>
  <c r="J64" i="32"/>
  <c r="I64" i="32"/>
  <c r="E64" i="32"/>
  <c r="Q63" i="32"/>
  <c r="P63" i="32"/>
  <c r="O63" i="32"/>
  <c r="N63" i="32"/>
  <c r="M63" i="32"/>
  <c r="K63" i="32"/>
  <c r="H63" i="32"/>
  <c r="G63" i="32"/>
  <c r="J62" i="32"/>
  <c r="I62" i="32"/>
  <c r="E62" i="32"/>
  <c r="J61" i="32"/>
  <c r="I61" i="32"/>
  <c r="E61" i="32"/>
  <c r="J59" i="32"/>
  <c r="I59" i="32"/>
  <c r="E59" i="32"/>
  <c r="J58" i="32"/>
  <c r="I58" i="32"/>
  <c r="E58" i="32"/>
  <c r="J57" i="32"/>
  <c r="I57" i="32"/>
  <c r="E57" i="32"/>
  <c r="Q56" i="32"/>
  <c r="P56" i="32"/>
  <c r="O56" i="32"/>
  <c r="N56" i="32"/>
  <c r="M56" i="32"/>
  <c r="K56" i="32"/>
  <c r="H56" i="32"/>
  <c r="G56" i="32"/>
  <c r="J55" i="32"/>
  <c r="I55" i="32"/>
  <c r="E55" i="32"/>
  <c r="J54" i="32"/>
  <c r="I54" i="32"/>
  <c r="E54" i="32"/>
  <c r="J53" i="32"/>
  <c r="I53" i="32"/>
  <c r="E53" i="32"/>
  <c r="J52" i="32"/>
  <c r="I52" i="32"/>
  <c r="E52" i="32"/>
  <c r="J51" i="32"/>
  <c r="I51" i="32"/>
  <c r="E51" i="32"/>
  <c r="J50" i="32"/>
  <c r="I50" i="32"/>
  <c r="E50" i="32"/>
  <c r="Q49" i="32"/>
  <c r="P49" i="32"/>
  <c r="O49" i="32"/>
  <c r="N49" i="32"/>
  <c r="M49" i="32"/>
  <c r="K49" i="32"/>
  <c r="H49" i="32"/>
  <c r="G49" i="32"/>
  <c r="J48" i="32"/>
  <c r="I48" i="32"/>
  <c r="E48" i="32"/>
  <c r="J47" i="32"/>
  <c r="I47" i="32"/>
  <c r="E47" i="32"/>
  <c r="J44" i="32"/>
  <c r="I44" i="32"/>
  <c r="C44" i="32" s="1"/>
  <c r="E44" i="32"/>
  <c r="J43" i="32"/>
  <c r="I43" i="32"/>
  <c r="E43" i="32"/>
  <c r="J42" i="32"/>
  <c r="I42" i="32"/>
  <c r="E42" i="32"/>
  <c r="Q41" i="32"/>
  <c r="P41" i="32"/>
  <c r="O41" i="32"/>
  <c r="N41" i="32"/>
  <c r="M41" i="32"/>
  <c r="K41" i="32"/>
  <c r="H41" i="32"/>
  <c r="G41" i="32"/>
  <c r="J40" i="32"/>
  <c r="I40" i="32"/>
  <c r="E40" i="32"/>
  <c r="J39" i="32"/>
  <c r="I39" i="32"/>
  <c r="E39" i="32"/>
  <c r="Q38" i="32"/>
  <c r="P38" i="32"/>
  <c r="O38" i="32"/>
  <c r="N38" i="32"/>
  <c r="M38" i="32"/>
  <c r="K38" i="32"/>
  <c r="H38" i="32"/>
  <c r="G38" i="32"/>
  <c r="J37" i="32"/>
  <c r="I37" i="32"/>
  <c r="E37" i="32"/>
  <c r="J36" i="32"/>
  <c r="I36" i="32"/>
  <c r="E36" i="32"/>
  <c r="Q35" i="32"/>
  <c r="P35" i="32"/>
  <c r="O35" i="32"/>
  <c r="N35" i="32"/>
  <c r="M35" i="32"/>
  <c r="K35" i="32"/>
  <c r="H35" i="32"/>
  <c r="G35" i="32"/>
  <c r="J34" i="32"/>
  <c r="I34" i="32"/>
  <c r="E34" i="32"/>
  <c r="J33" i="32"/>
  <c r="I33" i="32"/>
  <c r="E33" i="32"/>
  <c r="J32" i="32"/>
  <c r="I32" i="32"/>
  <c r="E32" i="32"/>
  <c r="J31" i="32"/>
  <c r="I31" i="32"/>
  <c r="E31" i="32"/>
  <c r="J30" i="32"/>
  <c r="I30" i="32"/>
  <c r="E30" i="32"/>
  <c r="J29" i="32"/>
  <c r="I29" i="32"/>
  <c r="E29" i="32"/>
  <c r="J27" i="32"/>
  <c r="I27" i="32"/>
  <c r="E27" i="32"/>
  <c r="J26" i="32"/>
  <c r="I26" i="32"/>
  <c r="E26" i="32"/>
  <c r="J25" i="32"/>
  <c r="I25" i="32"/>
  <c r="E25" i="32"/>
  <c r="Q24" i="32"/>
  <c r="P24" i="32"/>
  <c r="O24" i="32"/>
  <c r="N24" i="32"/>
  <c r="M24" i="32"/>
  <c r="K24" i="32"/>
  <c r="H24" i="32"/>
  <c r="G24" i="32"/>
  <c r="J23" i="32"/>
  <c r="I23" i="32"/>
  <c r="C23" i="32" s="1"/>
  <c r="E23" i="32"/>
  <c r="J22" i="32"/>
  <c r="I22" i="32"/>
  <c r="E22" i="32"/>
  <c r="Q21" i="32"/>
  <c r="P21" i="32"/>
  <c r="O21" i="32"/>
  <c r="N21" i="32"/>
  <c r="M21" i="32"/>
  <c r="K21" i="32"/>
  <c r="H21" i="32"/>
  <c r="G21" i="32"/>
  <c r="J20" i="32"/>
  <c r="I20" i="32"/>
  <c r="E20" i="32"/>
  <c r="J19" i="32"/>
  <c r="I19" i="32"/>
  <c r="E19" i="32"/>
  <c r="Q18" i="32"/>
  <c r="P18" i="32"/>
  <c r="O18" i="32"/>
  <c r="N18" i="32"/>
  <c r="M18" i="32"/>
  <c r="K18" i="32"/>
  <c r="H18" i="32"/>
  <c r="G18" i="32"/>
  <c r="J17" i="32"/>
  <c r="I17" i="32"/>
  <c r="E17" i="32"/>
  <c r="J16" i="32"/>
  <c r="I16" i="32"/>
  <c r="E16" i="32"/>
  <c r="J15" i="32"/>
  <c r="I15" i="32"/>
  <c r="E15" i="32"/>
  <c r="J14" i="32"/>
  <c r="I14" i="32"/>
  <c r="E14" i="32"/>
  <c r="J13" i="32"/>
  <c r="I13" i="32"/>
  <c r="E13" i="32"/>
  <c r="J12" i="32"/>
  <c r="I12" i="32"/>
  <c r="E12" i="32"/>
  <c r="K16" i="31"/>
  <c r="C16" i="31" s="1"/>
  <c r="E16" i="31"/>
  <c r="K15" i="31"/>
  <c r="C15" i="31" s="1"/>
  <c r="E15" i="31"/>
  <c r="K14" i="31"/>
  <c r="C14" i="31" s="1"/>
  <c r="E14" i="31"/>
  <c r="K13" i="31"/>
  <c r="C13" i="31" s="1"/>
  <c r="E13" i="31"/>
  <c r="K12" i="31"/>
  <c r="C12" i="31" s="1"/>
  <c r="E12" i="31"/>
  <c r="K11" i="31"/>
  <c r="C11" i="31" s="1"/>
  <c r="E11" i="31"/>
  <c r="S10" i="31"/>
  <c r="R10" i="31"/>
  <c r="Q10" i="31"/>
  <c r="P10" i="31"/>
  <c r="O10" i="31"/>
  <c r="N10" i="31"/>
  <c r="L10" i="31"/>
  <c r="J10" i="31"/>
  <c r="I10" i="31"/>
  <c r="H10" i="31"/>
  <c r="G10" i="31"/>
  <c r="K16" i="30"/>
  <c r="C16" i="30" s="1"/>
  <c r="E16" i="30"/>
  <c r="K15" i="30"/>
  <c r="C15" i="30" s="1"/>
  <c r="E15" i="30"/>
  <c r="K14" i="30"/>
  <c r="C14" i="30" s="1"/>
  <c r="E14" i="30"/>
  <c r="K13" i="30"/>
  <c r="C13" i="30" s="1"/>
  <c r="E13" i="30"/>
  <c r="K12" i="30"/>
  <c r="C12" i="30" s="1"/>
  <c r="E12" i="30"/>
  <c r="K11" i="30"/>
  <c r="C11" i="30" s="1"/>
  <c r="E11" i="30"/>
  <c r="S10" i="30"/>
  <c r="R10" i="30"/>
  <c r="Q10" i="30"/>
  <c r="P10" i="30"/>
  <c r="O10" i="30"/>
  <c r="N10" i="30"/>
  <c r="L10" i="30"/>
  <c r="J10" i="30"/>
  <c r="I10" i="30"/>
  <c r="H10" i="30"/>
  <c r="G10" i="30"/>
  <c r="J16" i="28"/>
  <c r="I16" i="28"/>
  <c r="C16" i="28" s="1"/>
  <c r="E16" i="28"/>
  <c r="J15" i="28"/>
  <c r="I15" i="28"/>
  <c r="E15" i="28"/>
  <c r="J14" i="28"/>
  <c r="I14" i="28"/>
  <c r="E14" i="28"/>
  <c r="J13" i="28"/>
  <c r="I13" i="28"/>
  <c r="E13" i="28"/>
  <c r="J12" i="28"/>
  <c r="I12" i="28"/>
  <c r="E12" i="28"/>
  <c r="J11" i="28"/>
  <c r="I11" i="28"/>
  <c r="E11" i="28"/>
  <c r="Q10" i="28"/>
  <c r="P10" i="28"/>
  <c r="O10" i="28"/>
  <c r="N10" i="28"/>
  <c r="M10" i="28"/>
  <c r="K10" i="28"/>
  <c r="H10" i="28"/>
  <c r="G10" i="28"/>
  <c r="G25" i="27"/>
  <c r="D30" i="27" s="1"/>
  <c r="F25" i="27"/>
  <c r="D29" i="27" s="1"/>
  <c r="H24" i="27"/>
  <c r="H23" i="27"/>
  <c r="H22" i="27"/>
  <c r="H21" i="27"/>
  <c r="H20" i="27"/>
  <c r="H19" i="27"/>
  <c r="H18" i="27"/>
  <c r="H17" i="27"/>
  <c r="H16" i="27"/>
  <c r="H15" i="27"/>
  <c r="H14" i="27"/>
  <c r="H13" i="27"/>
  <c r="H12" i="27"/>
  <c r="H11" i="27"/>
  <c r="H10" i="27"/>
  <c r="N54" i="26"/>
  <c r="N50" i="26"/>
  <c r="N49" i="26"/>
  <c r="N48" i="26"/>
  <c r="N47" i="26"/>
  <c r="N46" i="26"/>
  <c r="N45" i="26"/>
  <c r="N41" i="26"/>
  <c r="N40" i="26"/>
  <c r="N39" i="26"/>
  <c r="M38" i="26"/>
  <c r="L38" i="26"/>
  <c r="K38" i="26"/>
  <c r="J38" i="26"/>
  <c r="I38" i="26"/>
  <c r="H38" i="26"/>
  <c r="G38" i="26"/>
  <c r="E38" i="26"/>
  <c r="D38" i="26"/>
  <c r="C38" i="26"/>
  <c r="B38" i="26"/>
  <c r="N37" i="26"/>
  <c r="N33" i="26"/>
  <c r="N32" i="26"/>
  <c r="N31" i="26"/>
  <c r="N30" i="26"/>
  <c r="N29" i="26"/>
  <c r="N28" i="26"/>
  <c r="N27" i="26"/>
  <c r="M26" i="26"/>
  <c r="L26" i="26"/>
  <c r="K26" i="26"/>
  <c r="J26" i="26"/>
  <c r="I26" i="26"/>
  <c r="H26" i="26"/>
  <c r="G26" i="26"/>
  <c r="E26" i="26"/>
  <c r="D26" i="26"/>
  <c r="C26" i="26"/>
  <c r="B26" i="26"/>
  <c r="N19" i="26"/>
  <c r="N18" i="26"/>
  <c r="N17" i="26"/>
  <c r="N16" i="26"/>
  <c r="N15" i="26"/>
  <c r="M11" i="26"/>
  <c r="L11" i="26"/>
  <c r="K11" i="26"/>
  <c r="J11" i="26"/>
  <c r="I11" i="26"/>
  <c r="H11" i="26"/>
  <c r="G11" i="26"/>
  <c r="E11" i="26"/>
  <c r="D11" i="26"/>
  <c r="C11" i="26"/>
  <c r="B11" i="26"/>
  <c r="D62" i="25"/>
  <c r="D61" i="25"/>
  <c r="D60" i="25"/>
  <c r="D59" i="25"/>
  <c r="D58" i="25"/>
  <c r="D55" i="25"/>
  <c r="F55" i="25" s="1"/>
  <c r="D54" i="25"/>
  <c r="F54" i="25" s="1"/>
  <c r="D53" i="25"/>
  <c r="F53" i="25" s="1"/>
  <c r="K52" i="25"/>
  <c r="J52" i="25"/>
  <c r="I52" i="25"/>
  <c r="H52" i="25"/>
  <c r="E52" i="25"/>
  <c r="C52" i="25"/>
  <c r="B52" i="25"/>
  <c r="N51" i="26" s="1"/>
  <c r="D51" i="25"/>
  <c r="F51" i="25" s="1"/>
  <c r="D50" i="25"/>
  <c r="F50" i="25" s="1"/>
  <c r="D49" i="25"/>
  <c r="F49" i="25" s="1"/>
  <c r="D48" i="25"/>
  <c r="F48" i="25" s="1"/>
  <c r="D47" i="25"/>
  <c r="F47" i="25" s="1"/>
  <c r="D46" i="25"/>
  <c r="F46" i="25" s="1"/>
  <c r="D45" i="25"/>
  <c r="F45" i="25" s="1"/>
  <c r="D44" i="25"/>
  <c r="F44" i="25" s="1"/>
  <c r="K43" i="25"/>
  <c r="J43" i="25"/>
  <c r="I43" i="25"/>
  <c r="H43" i="25"/>
  <c r="E43" i="25"/>
  <c r="C43" i="25"/>
  <c r="B43" i="25"/>
  <c r="D42" i="25"/>
  <c r="F42" i="25" s="1"/>
  <c r="D41" i="25"/>
  <c r="F41" i="25" s="1"/>
  <c r="D40" i="25"/>
  <c r="F40" i="25" s="1"/>
  <c r="D38" i="25"/>
  <c r="F38" i="25" s="1"/>
  <c r="D37" i="25"/>
  <c r="F37" i="25" s="1"/>
  <c r="D36" i="25"/>
  <c r="F36" i="25" s="1"/>
  <c r="K35" i="25"/>
  <c r="K27" i="25" s="1"/>
  <c r="J35" i="25"/>
  <c r="J27" i="25" s="1"/>
  <c r="I35" i="25"/>
  <c r="I27" i="25" s="1"/>
  <c r="H35" i="25"/>
  <c r="H27" i="25" s="1"/>
  <c r="E35" i="25"/>
  <c r="E27" i="25" s="1"/>
  <c r="C35" i="25"/>
  <c r="C27" i="25" s="1"/>
  <c r="B35" i="25"/>
  <c r="B27" i="25" s="1"/>
  <c r="D34" i="25"/>
  <c r="F34" i="25" s="1"/>
  <c r="D33" i="25"/>
  <c r="F33" i="25" s="1"/>
  <c r="D32" i="25"/>
  <c r="F32" i="25" s="1"/>
  <c r="D31" i="25"/>
  <c r="F31" i="25" s="1"/>
  <c r="D30" i="25"/>
  <c r="F30" i="25" s="1"/>
  <c r="D29" i="25"/>
  <c r="F29" i="25" s="1"/>
  <c r="D28" i="25"/>
  <c r="F28" i="25" s="1"/>
  <c r="D26" i="25"/>
  <c r="F26" i="25" s="1"/>
  <c r="D25" i="25"/>
  <c r="F25" i="25" s="1"/>
  <c r="K24" i="25"/>
  <c r="J24" i="25"/>
  <c r="I24" i="25"/>
  <c r="H24" i="25"/>
  <c r="E24" i="25"/>
  <c r="C24" i="25"/>
  <c r="B24" i="25"/>
  <c r="D23" i="25"/>
  <c r="F23" i="25" s="1"/>
  <c r="D22" i="25"/>
  <c r="F22" i="25" s="1"/>
  <c r="K21" i="25"/>
  <c r="J21" i="25"/>
  <c r="I21" i="25"/>
  <c r="H21" i="25"/>
  <c r="E21" i="25"/>
  <c r="C21" i="25"/>
  <c r="B21" i="25"/>
  <c r="D20" i="25"/>
  <c r="F20" i="25" s="1"/>
  <c r="D19" i="25"/>
  <c r="F19" i="25" s="1"/>
  <c r="D18" i="25"/>
  <c r="F18" i="25" s="1"/>
  <c r="D17" i="25"/>
  <c r="F17" i="25" s="1"/>
  <c r="D16" i="25"/>
  <c r="F16" i="25" s="1"/>
  <c r="D15" i="25"/>
  <c r="F15" i="25" s="1"/>
  <c r="D14" i="25"/>
  <c r="F14" i="25" s="1"/>
  <c r="K13" i="25"/>
  <c r="K12" i="25" s="1"/>
  <c r="J13" i="25"/>
  <c r="J12" i="25" s="1"/>
  <c r="I13" i="25"/>
  <c r="I12" i="25" s="1"/>
  <c r="H13" i="25"/>
  <c r="H12" i="25" s="1"/>
  <c r="E13" i="25"/>
  <c r="E12" i="25" s="1"/>
  <c r="C13" i="25"/>
  <c r="C12" i="25" s="1"/>
  <c r="B13" i="25"/>
  <c r="N12" i="26" s="1"/>
  <c r="AB24" i="24"/>
  <c r="AA24" i="24"/>
  <c r="Z24" i="24"/>
  <c r="Y24" i="24"/>
  <c r="X24" i="24"/>
  <c r="W24" i="24"/>
  <c r="V24" i="24"/>
  <c r="U24" i="24"/>
  <c r="T24" i="24"/>
  <c r="S24" i="24"/>
  <c r="R24" i="24"/>
  <c r="Q24" i="24"/>
  <c r="P24" i="24"/>
  <c r="AD23" i="24"/>
  <c r="N23" i="24"/>
  <c r="H23" i="24"/>
  <c r="AD22" i="24"/>
  <c r="AC22" i="24"/>
  <c r="N22" i="24"/>
  <c r="H22" i="24"/>
  <c r="I22" i="24" s="1"/>
  <c r="AD21" i="24"/>
  <c r="AC21" i="24"/>
  <c r="N21" i="24"/>
  <c r="H21" i="24"/>
  <c r="I21" i="24" s="1"/>
  <c r="AD20" i="24"/>
  <c r="AC20" i="24"/>
  <c r="N20" i="24"/>
  <c r="H20" i="24"/>
  <c r="I20" i="24" s="1"/>
  <c r="AD19" i="24"/>
  <c r="AC19" i="24"/>
  <c r="N19" i="24"/>
  <c r="H19" i="24"/>
  <c r="I19" i="24" s="1"/>
  <c r="AD18" i="24"/>
  <c r="AC18" i="24"/>
  <c r="N18" i="24"/>
  <c r="H18" i="24"/>
  <c r="I18" i="24" s="1"/>
  <c r="AG29" i="23"/>
  <c r="D30" i="19" s="1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N29" i="23"/>
  <c r="E28" i="24" s="1"/>
  <c r="AI28" i="23"/>
  <c r="S28" i="23"/>
  <c r="K28" i="23"/>
  <c r="AI26" i="23"/>
  <c r="AH26" i="23"/>
  <c r="S26" i="23"/>
  <c r="K26" i="23"/>
  <c r="AI25" i="23"/>
  <c r="AH25" i="23"/>
  <c r="S25" i="23"/>
  <c r="K25" i="23"/>
  <c r="AI24" i="23"/>
  <c r="AH24" i="23"/>
  <c r="S24" i="23"/>
  <c r="K24" i="23"/>
  <c r="AI23" i="23"/>
  <c r="AH23" i="23"/>
  <c r="S23" i="23"/>
  <c r="K23" i="23"/>
  <c r="AI22" i="23"/>
  <c r="AH22" i="23"/>
  <c r="S22" i="23"/>
  <c r="K22" i="23"/>
  <c r="AI21" i="23"/>
  <c r="AH21" i="23"/>
  <c r="S21" i="23"/>
  <c r="K21" i="23"/>
  <c r="AI20" i="23"/>
  <c r="AH20" i="23"/>
  <c r="S20" i="23"/>
  <c r="K20" i="23"/>
  <c r="AI19" i="23"/>
  <c r="AH19" i="23"/>
  <c r="S19" i="23"/>
  <c r="K19" i="23"/>
  <c r="AI18" i="23"/>
  <c r="AH18" i="23"/>
  <c r="S18" i="23"/>
  <c r="K18" i="23"/>
  <c r="C17" i="22"/>
  <c r="D24" i="22" s="1"/>
  <c r="C16" i="22"/>
  <c r="C15" i="22"/>
  <c r="L14" i="22"/>
  <c r="K14" i="22"/>
  <c r="J14" i="22"/>
  <c r="I14" i="22"/>
  <c r="H14" i="22"/>
  <c r="G14" i="22"/>
  <c r="F14" i="22"/>
  <c r="E14" i="22"/>
  <c r="D14" i="22"/>
  <c r="C13" i="22"/>
  <c r="C12" i="22"/>
  <c r="L11" i="22"/>
  <c r="K11" i="22"/>
  <c r="J11" i="22"/>
  <c r="I11" i="22"/>
  <c r="H11" i="22"/>
  <c r="G11" i="22"/>
  <c r="F11" i="22"/>
  <c r="E11" i="22"/>
  <c r="D11" i="22"/>
  <c r="M71" i="21"/>
  <c r="D76" i="21" s="1"/>
  <c r="M70" i="21"/>
  <c r="D75" i="21" s="1"/>
  <c r="S59" i="21"/>
  <c r="S58" i="21"/>
  <c r="S57" i="21"/>
  <c r="S56" i="21"/>
  <c r="S55" i="21"/>
  <c r="S54" i="21"/>
  <c r="S53" i="21"/>
  <c r="S52" i="21"/>
  <c r="S51" i="21"/>
  <c r="S50" i="21"/>
  <c r="S49" i="21"/>
  <c r="S48" i="21"/>
  <c r="S47" i="21"/>
  <c r="S46" i="21"/>
  <c r="S45" i="21"/>
  <c r="S44" i="21"/>
  <c r="S43" i="21"/>
  <c r="S42" i="21"/>
  <c r="S41" i="21"/>
  <c r="S40" i="21"/>
  <c r="S39" i="21"/>
  <c r="S38" i="21"/>
  <c r="S37" i="21"/>
  <c r="S36" i="21"/>
  <c r="S35" i="21"/>
  <c r="S34" i="21"/>
  <c r="S33" i="21"/>
  <c r="S32" i="21"/>
  <c r="S31" i="21"/>
  <c r="S30" i="21"/>
  <c r="S29" i="21"/>
  <c r="S28" i="21"/>
  <c r="S27" i="21"/>
  <c r="S26" i="21"/>
  <c r="S25" i="21"/>
  <c r="S24" i="21"/>
  <c r="S23" i="21"/>
  <c r="S22" i="21"/>
  <c r="S21" i="21"/>
  <c r="S20" i="21"/>
  <c r="S19" i="21"/>
  <c r="S18" i="21"/>
  <c r="S17" i="21"/>
  <c r="S16" i="21"/>
  <c r="S15" i="21"/>
  <c r="S14" i="21"/>
  <c r="S13" i="21"/>
  <c r="S12" i="21"/>
  <c r="S11" i="21"/>
  <c r="Q80" i="20"/>
  <c r="P80" i="20"/>
  <c r="O80" i="20"/>
  <c r="N80" i="20"/>
  <c r="M80" i="20"/>
  <c r="L80" i="20"/>
  <c r="K80" i="20"/>
  <c r="J80" i="20"/>
  <c r="I80" i="20"/>
  <c r="H80" i="20"/>
  <c r="G80" i="20"/>
  <c r="F80" i="20"/>
  <c r="E80" i="20"/>
  <c r="D80" i="20"/>
  <c r="C80" i="20"/>
  <c r="Q72" i="20"/>
  <c r="P72" i="20"/>
  <c r="O72" i="20"/>
  <c r="N72" i="20"/>
  <c r="M72" i="20"/>
  <c r="L72" i="20"/>
  <c r="K72" i="20"/>
  <c r="J72" i="20"/>
  <c r="I72" i="20"/>
  <c r="H72" i="20"/>
  <c r="G72" i="20"/>
  <c r="F72" i="20"/>
  <c r="E72" i="20"/>
  <c r="D72" i="20"/>
  <c r="C72" i="20"/>
  <c r="Q64" i="20"/>
  <c r="P64" i="20"/>
  <c r="O64" i="20"/>
  <c r="N64" i="20"/>
  <c r="M64" i="20"/>
  <c r="L64" i="20"/>
  <c r="K64" i="20"/>
  <c r="J64" i="20"/>
  <c r="I64" i="20"/>
  <c r="H64" i="20"/>
  <c r="G64" i="20"/>
  <c r="F64" i="20"/>
  <c r="E64" i="20"/>
  <c r="D64" i="20"/>
  <c r="C64" i="20"/>
  <c r="C56" i="20"/>
  <c r="C55" i="20"/>
  <c r="C54" i="20"/>
  <c r="C53" i="20"/>
  <c r="C52" i="20"/>
  <c r="M51" i="20"/>
  <c r="L51" i="20"/>
  <c r="K51" i="20"/>
  <c r="J51" i="20"/>
  <c r="I51" i="20"/>
  <c r="H51" i="20"/>
  <c r="G51" i="20"/>
  <c r="F51" i="20"/>
  <c r="E51" i="20"/>
  <c r="C50" i="20"/>
  <c r="C49" i="20"/>
  <c r="C48" i="20"/>
  <c r="C47" i="20"/>
  <c r="C46" i="20"/>
  <c r="C45" i="20" s="1"/>
  <c r="M45" i="20"/>
  <c r="L45" i="20"/>
  <c r="K45" i="20"/>
  <c r="J45" i="20"/>
  <c r="I45" i="20"/>
  <c r="H45" i="20"/>
  <c r="G45" i="20"/>
  <c r="F45" i="20"/>
  <c r="E45" i="20"/>
  <c r="C44" i="20"/>
  <c r="C43" i="20"/>
  <c r="C42" i="20"/>
  <c r="M41" i="20"/>
  <c r="L41" i="20"/>
  <c r="K41" i="20"/>
  <c r="J41" i="20"/>
  <c r="I41" i="20"/>
  <c r="H41" i="20"/>
  <c r="G41" i="20"/>
  <c r="F41" i="20"/>
  <c r="E41" i="20"/>
  <c r="C40" i="20"/>
  <c r="C39" i="20"/>
  <c r="C36" i="20"/>
  <c r="C35" i="20"/>
  <c r="M34" i="20"/>
  <c r="L34" i="20"/>
  <c r="K34" i="20"/>
  <c r="J34" i="20"/>
  <c r="I34" i="20"/>
  <c r="H34" i="20"/>
  <c r="G34" i="20"/>
  <c r="F34" i="20"/>
  <c r="E34" i="20"/>
  <c r="C33" i="20"/>
  <c r="D101" i="20" s="1"/>
  <c r="C32" i="20"/>
  <c r="C31" i="20"/>
  <c r="M30" i="20"/>
  <c r="L30" i="20"/>
  <c r="K30" i="20"/>
  <c r="J30" i="20"/>
  <c r="I30" i="20"/>
  <c r="H30" i="20"/>
  <c r="G30" i="20"/>
  <c r="F30" i="20"/>
  <c r="E30" i="20"/>
  <c r="C28" i="20"/>
  <c r="D100" i="20" s="1"/>
  <c r="C27" i="20"/>
  <c r="C26" i="20"/>
  <c r="C25" i="20"/>
  <c r="C24" i="20"/>
  <c r="M23" i="20"/>
  <c r="L23" i="20"/>
  <c r="K23" i="20"/>
  <c r="J23" i="20"/>
  <c r="I23" i="20"/>
  <c r="H23" i="20"/>
  <c r="G23" i="20"/>
  <c r="F23" i="20"/>
  <c r="E23" i="20"/>
  <c r="C22" i="20"/>
  <c r="C21" i="20"/>
  <c r="C20" i="20"/>
  <c r="M19" i="20"/>
  <c r="L19" i="20"/>
  <c r="K19" i="20"/>
  <c r="J19" i="20"/>
  <c r="I19" i="20"/>
  <c r="H19" i="20"/>
  <c r="G19" i="20"/>
  <c r="F19" i="20"/>
  <c r="E19" i="20"/>
  <c r="C18" i="20"/>
  <c r="C17" i="20"/>
  <c r="M16" i="20"/>
  <c r="L16" i="20"/>
  <c r="K16" i="20"/>
  <c r="J16" i="20"/>
  <c r="I16" i="20"/>
  <c r="H16" i="20"/>
  <c r="G16" i="20"/>
  <c r="F16" i="20"/>
  <c r="E16" i="20"/>
  <c r="C15" i="20"/>
  <c r="C14" i="20"/>
  <c r="M13" i="20"/>
  <c r="L13" i="20"/>
  <c r="K13" i="20"/>
  <c r="J13" i="20"/>
  <c r="I13" i="20"/>
  <c r="H13" i="20"/>
  <c r="G13" i="20"/>
  <c r="F13" i="20"/>
  <c r="E13" i="20"/>
  <c r="F31" i="19"/>
  <c r="S22" i="19"/>
  <c r="R22" i="19"/>
  <c r="Q22" i="19"/>
  <c r="O22" i="19"/>
  <c r="N22" i="19"/>
  <c r="M22" i="19"/>
  <c r="K22" i="19"/>
  <c r="J22" i="19"/>
  <c r="I22" i="19"/>
  <c r="G22" i="19"/>
  <c r="F22" i="19"/>
  <c r="E22" i="19"/>
  <c r="P21" i="19"/>
  <c r="L21" i="19"/>
  <c r="H21" i="19"/>
  <c r="D21" i="19"/>
  <c r="P20" i="19"/>
  <c r="L20" i="19"/>
  <c r="H20" i="19"/>
  <c r="D20" i="19"/>
  <c r="P19" i="19"/>
  <c r="L19" i="19"/>
  <c r="H19" i="19"/>
  <c r="D19" i="19"/>
  <c r="P18" i="19"/>
  <c r="L18" i="19"/>
  <c r="H18" i="19"/>
  <c r="D18" i="19"/>
  <c r="P17" i="19"/>
  <c r="L17" i="19"/>
  <c r="H17" i="19"/>
  <c r="D17" i="19"/>
  <c r="P16" i="19"/>
  <c r="L16" i="19"/>
  <c r="H16" i="19"/>
  <c r="D16" i="19"/>
  <c r="P14" i="19"/>
  <c r="L14" i="19"/>
  <c r="H14" i="19"/>
  <c r="D14" i="19"/>
  <c r="P13" i="19"/>
  <c r="L13" i="19"/>
  <c r="H13" i="19"/>
  <c r="D13" i="19"/>
  <c r="P12" i="19"/>
  <c r="L12" i="19"/>
  <c r="H12" i="19"/>
  <c r="D12" i="19"/>
  <c r="P11" i="19"/>
  <c r="L11" i="19"/>
  <c r="H11" i="19"/>
  <c r="D11" i="19"/>
  <c r="F17" i="18"/>
  <c r="C12" i="18"/>
  <c r="C11" i="18"/>
  <c r="C16" i="18" s="1"/>
  <c r="G10" i="18"/>
  <c r="F10" i="18"/>
  <c r="E10" i="18"/>
  <c r="D10" i="18"/>
  <c r="G9" i="18"/>
  <c r="F9" i="18"/>
  <c r="E9" i="18"/>
  <c r="D9" i="18"/>
  <c r="I68" i="17" a="1"/>
  <c r="I68" i="17" s="1"/>
  <c r="I67" i="17" a="1"/>
  <c r="I67" i="17" s="1"/>
  <c r="Q62" i="17"/>
  <c r="Q61" i="17"/>
  <c r="Q60" i="17"/>
  <c r="Q59" i="17"/>
  <c r="Q58" i="17"/>
  <c r="Q57" i="17"/>
  <c r="Q56" i="17"/>
  <c r="Q55" i="17"/>
  <c r="Q54" i="17"/>
  <c r="P53" i="17"/>
  <c r="P52" i="17" s="1"/>
  <c r="N53" i="17"/>
  <c r="N52" i="17" s="1"/>
  <c r="M53" i="17"/>
  <c r="M52" i="17" s="1"/>
  <c r="L53" i="17"/>
  <c r="L52" i="17" s="1"/>
  <c r="K53" i="17"/>
  <c r="K52" i="17" s="1"/>
  <c r="J53" i="17"/>
  <c r="J52" i="17" s="1"/>
  <c r="I53" i="17"/>
  <c r="I52" i="17" s="1"/>
  <c r="H53" i="17"/>
  <c r="H52" i="17" s="1"/>
  <c r="G53" i="17"/>
  <c r="G52" i="17" s="1"/>
  <c r="F53" i="17"/>
  <c r="F52" i="17" s="1"/>
  <c r="E53" i="17"/>
  <c r="E52" i="17" s="1"/>
  <c r="Q51" i="17"/>
  <c r="Q50" i="17"/>
  <c r="Q49" i="17"/>
  <c r="Q48" i="17"/>
  <c r="P47" i="17"/>
  <c r="N47" i="17"/>
  <c r="M47" i="17"/>
  <c r="L47" i="17"/>
  <c r="K47" i="17"/>
  <c r="J47" i="17"/>
  <c r="I47" i="17"/>
  <c r="H47" i="17"/>
  <c r="G47" i="17"/>
  <c r="F47" i="17"/>
  <c r="E47" i="17"/>
  <c r="Q46" i="17"/>
  <c r="Q45" i="17"/>
  <c r="Q44" i="17"/>
  <c r="P43" i="17"/>
  <c r="N43" i="17"/>
  <c r="M43" i="17"/>
  <c r="L43" i="17"/>
  <c r="K43" i="17"/>
  <c r="J43" i="17"/>
  <c r="I43" i="17"/>
  <c r="H43" i="17"/>
  <c r="G43" i="17"/>
  <c r="F43" i="17"/>
  <c r="E43" i="17"/>
  <c r="Q42" i="17"/>
  <c r="Q41" i="17"/>
  <c r="Q40" i="17"/>
  <c r="Q39" i="17"/>
  <c r="Q38" i="17"/>
  <c r="Q37" i="17"/>
  <c r="P36" i="17"/>
  <c r="N36" i="17"/>
  <c r="M36" i="17"/>
  <c r="L36" i="17"/>
  <c r="K36" i="17"/>
  <c r="J36" i="17"/>
  <c r="I36" i="17"/>
  <c r="H36" i="17"/>
  <c r="G36" i="17"/>
  <c r="F36" i="17"/>
  <c r="E36" i="17"/>
  <c r="Q35" i="17"/>
  <c r="P34" i="17"/>
  <c r="N34" i="17"/>
  <c r="M34" i="17"/>
  <c r="L34" i="17"/>
  <c r="K34" i="17"/>
  <c r="J34" i="17"/>
  <c r="I34" i="17"/>
  <c r="H34" i="17"/>
  <c r="G34" i="17"/>
  <c r="F34" i="17"/>
  <c r="E34" i="17"/>
  <c r="Q33" i="17"/>
  <c r="Q32" i="17"/>
  <c r="Q31" i="17"/>
  <c r="Q30" i="17"/>
  <c r="Q29" i="17"/>
  <c r="Q28" i="17"/>
  <c r="P27" i="17"/>
  <c r="N27" i="17"/>
  <c r="M27" i="17"/>
  <c r="L27" i="17"/>
  <c r="K27" i="17"/>
  <c r="J27" i="17"/>
  <c r="I27" i="17"/>
  <c r="H27" i="17"/>
  <c r="G27" i="17"/>
  <c r="F27" i="17"/>
  <c r="E27" i="17"/>
  <c r="A129" i="16"/>
  <c r="A128" i="16"/>
  <c r="A127" i="16"/>
  <c r="B119" i="16"/>
  <c r="B130" i="16" s="1"/>
  <c r="B133" i="16" s="1"/>
  <c r="B98" i="16"/>
  <c r="B95" i="16"/>
  <c r="B81" i="16"/>
  <c r="B77" i="16"/>
  <c r="B74" i="16" s="1"/>
  <c r="B54" i="16"/>
  <c r="B53" i="16" s="1"/>
  <c r="B47" i="16"/>
  <c r="B44" i="16"/>
  <c r="B41" i="16"/>
  <c r="B37" i="16"/>
  <c r="B33" i="16"/>
  <c r="B26" i="16"/>
  <c r="B19" i="16"/>
  <c r="B15" i="16"/>
  <c r="B139" i="15"/>
  <c r="C132" i="16" s="1"/>
  <c r="D132" i="16" s="1"/>
  <c r="F132" i="16" s="1"/>
  <c r="B138" i="15"/>
  <c r="C131" i="16" s="1"/>
  <c r="D131" i="16" s="1"/>
  <c r="F131" i="16" s="1"/>
  <c r="B136" i="15"/>
  <c r="C129" i="16" s="1"/>
  <c r="D129" i="16" s="1"/>
  <c r="F129" i="16" s="1"/>
  <c r="B135" i="15"/>
  <c r="C128" i="16" s="1"/>
  <c r="D128" i="16" s="1"/>
  <c r="F128" i="16" s="1"/>
  <c r="B134" i="15"/>
  <c r="C127" i="16" s="1"/>
  <c r="D127" i="16" s="1"/>
  <c r="F127" i="16" s="1"/>
  <c r="T133" i="15"/>
  <c r="T137" i="15" s="1"/>
  <c r="T140" i="15" s="1"/>
  <c r="R133" i="15"/>
  <c r="R137" i="15" s="1"/>
  <c r="R140" i="15" s="1"/>
  <c r="P133" i="15"/>
  <c r="P137" i="15" s="1"/>
  <c r="P140" i="15" s="1"/>
  <c r="N133" i="15"/>
  <c r="N137" i="15" s="1"/>
  <c r="N140" i="15" s="1"/>
  <c r="L133" i="15"/>
  <c r="K133" i="15"/>
  <c r="K137" i="15" s="1"/>
  <c r="K140" i="15" s="1"/>
  <c r="J133" i="15"/>
  <c r="I133" i="15"/>
  <c r="H133" i="15"/>
  <c r="H137" i="15" s="1"/>
  <c r="H140" i="15" s="1"/>
  <c r="G133" i="15"/>
  <c r="G137" i="15" s="1"/>
  <c r="G140" i="15" s="1"/>
  <c r="F133" i="15"/>
  <c r="F137" i="15" s="1"/>
  <c r="F140" i="15" s="1"/>
  <c r="E133" i="15"/>
  <c r="E137" i="15" s="1"/>
  <c r="E140" i="15" s="1"/>
  <c r="D133" i="15"/>
  <c r="D137" i="15" s="1"/>
  <c r="D140" i="15" s="1"/>
  <c r="C133" i="15"/>
  <c r="C137" i="15" s="1"/>
  <c r="B132" i="15"/>
  <c r="C125" i="16" s="1"/>
  <c r="D125" i="16" s="1"/>
  <c r="F125" i="16" s="1"/>
  <c r="B131" i="15"/>
  <c r="C124" i="16" s="1"/>
  <c r="D124" i="16" s="1"/>
  <c r="F124" i="16" s="1"/>
  <c r="B130" i="15"/>
  <c r="C123" i="16" s="1"/>
  <c r="D123" i="16" s="1"/>
  <c r="F123" i="16" s="1"/>
  <c r="B129" i="15"/>
  <c r="C122" i="16" s="1"/>
  <c r="B128" i="15"/>
  <c r="C121" i="16" s="1"/>
  <c r="B127" i="15"/>
  <c r="C120" i="16" s="1"/>
  <c r="L126" i="15"/>
  <c r="J126" i="15"/>
  <c r="I126" i="15"/>
  <c r="B120" i="15"/>
  <c r="C113" i="16" s="1"/>
  <c r="D113" i="16" s="1"/>
  <c r="F113" i="16" s="1"/>
  <c r="B119" i="15"/>
  <c r="C112" i="16" s="1"/>
  <c r="D112" i="16" s="1"/>
  <c r="F112" i="16" s="1"/>
  <c r="B116" i="15"/>
  <c r="C109" i="16" s="1"/>
  <c r="B115" i="15"/>
  <c r="C108" i="16" s="1"/>
  <c r="B114" i="15"/>
  <c r="C107" i="16" s="1"/>
  <c r="B113" i="15"/>
  <c r="C106" i="16" s="1"/>
  <c r="B112" i="15"/>
  <c r="C105" i="16" s="1"/>
  <c r="B111" i="15"/>
  <c r="C104" i="16" s="1"/>
  <c r="B110" i="15"/>
  <c r="C103" i="16" s="1"/>
  <c r="B109" i="15"/>
  <c r="C102" i="16" s="1"/>
  <c r="B108" i="15"/>
  <c r="C101" i="16" s="1"/>
  <c r="B107" i="15"/>
  <c r="C100" i="16" s="1"/>
  <c r="B106" i="15"/>
  <c r="C99" i="16" s="1"/>
  <c r="T105" i="15"/>
  <c r="R105" i="15"/>
  <c r="P105" i="15"/>
  <c r="N105" i="15"/>
  <c r="L105" i="15"/>
  <c r="K105" i="15"/>
  <c r="J105" i="15"/>
  <c r="I105" i="15"/>
  <c r="H105" i="15"/>
  <c r="G105" i="15"/>
  <c r="F105" i="15"/>
  <c r="E105" i="15"/>
  <c r="D105" i="15"/>
  <c r="C105" i="15"/>
  <c r="B104" i="15"/>
  <c r="C97" i="16" s="1"/>
  <c r="B103" i="15"/>
  <c r="C96" i="16" s="1"/>
  <c r="T102" i="15"/>
  <c r="R102" i="15"/>
  <c r="P102" i="15"/>
  <c r="N102" i="15"/>
  <c r="L102" i="15"/>
  <c r="K102" i="15"/>
  <c r="J102" i="15"/>
  <c r="I102" i="15"/>
  <c r="H102" i="15"/>
  <c r="H99" i="15" s="1"/>
  <c r="G102" i="15"/>
  <c r="F102" i="15"/>
  <c r="E102" i="15"/>
  <c r="D102" i="15"/>
  <c r="D99" i="15" s="1"/>
  <c r="C102" i="15"/>
  <c r="B101" i="15"/>
  <c r="C94" i="16" s="1"/>
  <c r="B100" i="15"/>
  <c r="C93" i="16" s="1"/>
  <c r="B98" i="15"/>
  <c r="C91" i="16" s="1"/>
  <c r="D91" i="16" s="1"/>
  <c r="F91" i="16" s="1"/>
  <c r="B97" i="15"/>
  <c r="C90" i="16" s="1"/>
  <c r="D90" i="16" s="1"/>
  <c r="F90" i="16" s="1"/>
  <c r="B96" i="15"/>
  <c r="C89" i="16" s="1"/>
  <c r="D89" i="16" s="1"/>
  <c r="F89" i="16" s="1"/>
  <c r="B95" i="15"/>
  <c r="C88" i="16" s="1"/>
  <c r="D88" i="16" s="1"/>
  <c r="F88" i="16" s="1"/>
  <c r="B94" i="15"/>
  <c r="C87" i="16" s="1"/>
  <c r="B93" i="15"/>
  <c r="C86" i="16" s="1"/>
  <c r="B92" i="15"/>
  <c r="B91" i="15"/>
  <c r="C84" i="16" s="1"/>
  <c r="B90" i="15"/>
  <c r="C83" i="16" s="1"/>
  <c r="B89" i="15"/>
  <c r="C82" i="16" s="1"/>
  <c r="U88" i="15"/>
  <c r="T88" i="15"/>
  <c r="S88" i="15"/>
  <c r="R88" i="15"/>
  <c r="Q88" i="15"/>
  <c r="P88" i="15"/>
  <c r="O88" i="15"/>
  <c r="N88" i="15"/>
  <c r="H88" i="15"/>
  <c r="G88" i="15"/>
  <c r="F88" i="15"/>
  <c r="E88" i="15"/>
  <c r="E80" i="15" s="1"/>
  <c r="D88" i="15"/>
  <c r="D80" i="15" s="1"/>
  <c r="C88" i="15"/>
  <c r="B87" i="15"/>
  <c r="C80" i="16" s="1"/>
  <c r="B86" i="15"/>
  <c r="C79" i="16" s="1"/>
  <c r="B85" i="15"/>
  <c r="U84" i="15"/>
  <c r="T84" i="15"/>
  <c r="S84" i="15"/>
  <c r="S81" i="15" s="1"/>
  <c r="R84" i="15"/>
  <c r="R81" i="15" s="1"/>
  <c r="Q84" i="15"/>
  <c r="Q81" i="15" s="1"/>
  <c r="P84" i="15"/>
  <c r="P81" i="15" s="1"/>
  <c r="O84" i="15"/>
  <c r="O81" i="15" s="1"/>
  <c r="N84" i="15"/>
  <c r="N81" i="15" s="1"/>
  <c r="J84" i="15"/>
  <c r="J81" i="15" s="1"/>
  <c r="J80" i="15" s="1"/>
  <c r="I84" i="15"/>
  <c r="I81" i="15" s="1"/>
  <c r="I80" i="15" s="1"/>
  <c r="H84" i="15"/>
  <c r="H81" i="15" s="1"/>
  <c r="G84" i="15"/>
  <c r="G81" i="15" s="1"/>
  <c r="F84" i="15"/>
  <c r="F81" i="15" s="1"/>
  <c r="C84" i="15"/>
  <c r="C81" i="15" s="1"/>
  <c r="B83" i="15"/>
  <c r="C76" i="16" s="1"/>
  <c r="B82" i="15"/>
  <c r="C75" i="16" s="1"/>
  <c r="U81" i="15"/>
  <c r="T81" i="15"/>
  <c r="L80" i="15"/>
  <c r="K80" i="15"/>
  <c r="U77" i="15"/>
  <c r="S77" i="15"/>
  <c r="Q77" i="15"/>
  <c r="O77" i="15"/>
  <c r="B75" i="15"/>
  <c r="C68" i="16" s="1"/>
  <c r="D68" i="16" s="1"/>
  <c r="F68" i="16" s="1"/>
  <c r="B72" i="15"/>
  <c r="C65" i="16" s="1"/>
  <c r="B71" i="15"/>
  <c r="C64" i="16" s="1"/>
  <c r="B70" i="15"/>
  <c r="C63" i="16" s="1"/>
  <c r="B69" i="15"/>
  <c r="C62" i="16" s="1"/>
  <c r="B68" i="15"/>
  <c r="C61" i="16" s="1"/>
  <c r="B67" i="15"/>
  <c r="C60" i="16" s="1"/>
  <c r="B66" i="15"/>
  <c r="C59" i="16" s="1"/>
  <c r="B65" i="15"/>
  <c r="C58" i="16" s="1"/>
  <c r="B64" i="15"/>
  <c r="C57" i="16" s="1"/>
  <c r="B63" i="15"/>
  <c r="C56" i="16" s="1"/>
  <c r="B62" i="15"/>
  <c r="T61" i="15"/>
  <c r="T60" i="15" s="1"/>
  <c r="R61" i="15"/>
  <c r="R60" i="15" s="1"/>
  <c r="P61" i="15"/>
  <c r="P60" i="15" s="1"/>
  <c r="N61" i="15"/>
  <c r="N60" i="15" s="1"/>
  <c r="J61" i="15"/>
  <c r="J60" i="15" s="1"/>
  <c r="I61" i="15"/>
  <c r="I60" i="15" s="1"/>
  <c r="H61" i="15"/>
  <c r="H60" i="15" s="1"/>
  <c r="G61" i="15"/>
  <c r="G60" i="15" s="1"/>
  <c r="F61" i="15"/>
  <c r="F60" i="15" s="1"/>
  <c r="E61" i="15"/>
  <c r="E60" i="15" s="1"/>
  <c r="D61" i="15"/>
  <c r="D60" i="15" s="1"/>
  <c r="C61" i="15"/>
  <c r="C60" i="15" s="1"/>
  <c r="L60" i="15"/>
  <c r="K60" i="15"/>
  <c r="B59" i="15"/>
  <c r="C52" i="16" s="1"/>
  <c r="D52" i="16" s="1"/>
  <c r="F52" i="16" s="1"/>
  <c r="B58" i="15"/>
  <c r="C51" i="16" s="1"/>
  <c r="B57" i="15"/>
  <c r="C50" i="16" s="1"/>
  <c r="D50" i="16" s="1"/>
  <c r="F50" i="16" s="1"/>
  <c r="B56" i="15"/>
  <c r="C49" i="16" s="1"/>
  <c r="B55" i="15"/>
  <c r="C48" i="16" s="1"/>
  <c r="T54" i="15"/>
  <c r="R54" i="15"/>
  <c r="P54" i="15"/>
  <c r="N54" i="15"/>
  <c r="L54" i="15"/>
  <c r="K54" i="15"/>
  <c r="J54" i="15"/>
  <c r="I54" i="15"/>
  <c r="H54" i="15"/>
  <c r="G54" i="15"/>
  <c r="F54" i="15"/>
  <c r="E54" i="15"/>
  <c r="D54" i="15"/>
  <c r="C54" i="15"/>
  <c r="B53" i="15"/>
  <c r="C46" i="16" s="1"/>
  <c r="B52" i="15"/>
  <c r="C45" i="16" s="1"/>
  <c r="T51" i="15"/>
  <c r="R51" i="15"/>
  <c r="P51" i="15"/>
  <c r="N51" i="15"/>
  <c r="L51" i="15"/>
  <c r="K51" i="15"/>
  <c r="J51" i="15"/>
  <c r="I51" i="15"/>
  <c r="H51" i="15"/>
  <c r="G51" i="15"/>
  <c r="F51" i="15"/>
  <c r="E51" i="15"/>
  <c r="D51" i="15"/>
  <c r="C51" i="15"/>
  <c r="B50" i="15"/>
  <c r="C43" i="16" s="1"/>
  <c r="B49" i="15"/>
  <c r="T48" i="15"/>
  <c r="R48" i="15"/>
  <c r="P48" i="15"/>
  <c r="N48" i="15"/>
  <c r="L48" i="15"/>
  <c r="K48" i="15"/>
  <c r="J48" i="15"/>
  <c r="I48" i="15"/>
  <c r="H48" i="15"/>
  <c r="G48" i="15"/>
  <c r="F48" i="15"/>
  <c r="E48" i="15"/>
  <c r="D48" i="15"/>
  <c r="C48" i="15"/>
  <c r="B47" i="15"/>
  <c r="C40" i="16" s="1"/>
  <c r="D40" i="16" s="1"/>
  <c r="F40" i="16" s="1"/>
  <c r="B46" i="15"/>
  <c r="C39" i="16" s="1"/>
  <c r="B45" i="15"/>
  <c r="T44" i="15"/>
  <c r="R44" i="15"/>
  <c r="P44" i="15"/>
  <c r="N44" i="15"/>
  <c r="L44" i="15"/>
  <c r="K44" i="15"/>
  <c r="J44" i="15"/>
  <c r="I44" i="15"/>
  <c r="H44" i="15"/>
  <c r="G44" i="15"/>
  <c r="F44" i="15"/>
  <c r="E44" i="15"/>
  <c r="D44" i="15"/>
  <c r="C44" i="15"/>
  <c r="B43" i="15"/>
  <c r="C36" i="16" s="1"/>
  <c r="D36" i="16" s="1"/>
  <c r="F36" i="16" s="1"/>
  <c r="B42" i="15"/>
  <c r="C35" i="16" s="1"/>
  <c r="B41" i="15"/>
  <c r="C34" i="16" s="1"/>
  <c r="T40" i="15"/>
  <c r="R40" i="15"/>
  <c r="P40" i="15"/>
  <c r="N40" i="15"/>
  <c r="L40" i="15"/>
  <c r="K40" i="15"/>
  <c r="J40" i="15"/>
  <c r="I40" i="15"/>
  <c r="H40" i="15"/>
  <c r="G40" i="15"/>
  <c r="F40" i="15"/>
  <c r="E40" i="15"/>
  <c r="D40" i="15"/>
  <c r="C40" i="15"/>
  <c r="B39" i="15"/>
  <c r="C32" i="16" s="1"/>
  <c r="D32" i="16" s="1"/>
  <c r="F32" i="16" s="1"/>
  <c r="B38" i="15"/>
  <c r="B37" i="15"/>
  <c r="C30" i="16" s="1"/>
  <c r="B36" i="15"/>
  <c r="C29" i="16" s="1"/>
  <c r="B35" i="15"/>
  <c r="D26" i="19" s="1"/>
  <c r="B34" i="15"/>
  <c r="D25" i="19" s="1"/>
  <c r="T33" i="15"/>
  <c r="R33" i="15"/>
  <c r="P33" i="15"/>
  <c r="N33" i="15"/>
  <c r="L33" i="15"/>
  <c r="K33" i="15"/>
  <c r="J33" i="15"/>
  <c r="I33" i="15"/>
  <c r="H33" i="15"/>
  <c r="G33" i="15"/>
  <c r="F33" i="15"/>
  <c r="E33" i="15"/>
  <c r="D33" i="15"/>
  <c r="C33" i="15"/>
  <c r="B32" i="15"/>
  <c r="E100" i="20" s="1"/>
  <c r="B31" i="15"/>
  <c r="E99" i="20" s="1"/>
  <c r="B30" i="15"/>
  <c r="E98" i="20" s="1"/>
  <c r="B29" i="15"/>
  <c r="E97" i="20" s="1"/>
  <c r="B28" i="15"/>
  <c r="E96" i="20" s="1"/>
  <c r="B27" i="15"/>
  <c r="T26" i="15"/>
  <c r="R26" i="15"/>
  <c r="P26" i="15"/>
  <c r="N26" i="15"/>
  <c r="L26" i="15"/>
  <c r="K26" i="15"/>
  <c r="J26" i="15"/>
  <c r="I26" i="15"/>
  <c r="H26" i="15"/>
  <c r="G26" i="15"/>
  <c r="F26" i="15"/>
  <c r="E26" i="15"/>
  <c r="D26" i="15"/>
  <c r="C26" i="15"/>
  <c r="B25" i="15"/>
  <c r="C18" i="16" s="1"/>
  <c r="D18" i="16" s="1"/>
  <c r="F18" i="16" s="1"/>
  <c r="B24" i="15"/>
  <c r="C17" i="16" s="1"/>
  <c r="B23" i="15"/>
  <c r="C16" i="16" s="1"/>
  <c r="T22" i="15"/>
  <c r="R22" i="15"/>
  <c r="P22" i="15"/>
  <c r="N22" i="15"/>
  <c r="L22" i="15"/>
  <c r="K22" i="15"/>
  <c r="J22" i="15"/>
  <c r="I22" i="15"/>
  <c r="H22" i="15"/>
  <c r="G22" i="15"/>
  <c r="F22" i="15"/>
  <c r="E22" i="15"/>
  <c r="D22" i="15"/>
  <c r="C22" i="15"/>
  <c r="F15" i="11"/>
  <c r="D15" i="11"/>
  <c r="F14" i="11"/>
  <c r="D14" i="11"/>
  <c r="F13" i="11"/>
  <c r="D13" i="11"/>
  <c r="F12" i="11"/>
  <c r="D12" i="11"/>
  <c r="F11" i="11"/>
  <c r="D11" i="11"/>
  <c r="F10" i="11"/>
  <c r="D10" i="11"/>
  <c r="F9" i="11"/>
  <c r="D9" i="11"/>
  <c r="F8" i="11"/>
  <c r="D8" i="11"/>
  <c r="F7" i="11"/>
  <c r="D7" i="11"/>
  <c r="F6" i="11"/>
  <c r="D6" i="11"/>
  <c r="F5" i="11"/>
  <c r="D5" i="11"/>
  <c r="F4" i="11"/>
  <c r="D4" i="11"/>
  <c r="F3" i="11"/>
  <c r="D3" i="11"/>
  <c r="F2" i="11"/>
  <c r="D2" i="11"/>
  <c r="F1" i="11"/>
  <c r="D1" i="11"/>
  <c r="C102" i="32" l="1"/>
  <c r="L137" i="15"/>
  <c r="L140" i="15" s="1"/>
  <c r="B84" i="15"/>
  <c r="I11" i="35"/>
  <c r="L99" i="15"/>
  <c r="L122" i="15" s="1"/>
  <c r="K99" i="15"/>
  <c r="K122" i="15" s="1"/>
  <c r="H11" i="35"/>
  <c r="C114" i="32"/>
  <c r="C108" i="32"/>
  <c r="D108" i="32" s="1"/>
  <c r="T108" i="32" s="1"/>
  <c r="C91" i="32"/>
  <c r="D91" i="32" s="1"/>
  <c r="T91" i="32" s="1"/>
  <c r="C122" i="32"/>
  <c r="D122" i="32" s="1"/>
  <c r="T122" i="32" s="1"/>
  <c r="L11" i="35"/>
  <c r="C22" i="32"/>
  <c r="D22" i="32" s="1"/>
  <c r="T22" i="32" s="1"/>
  <c r="C43" i="32"/>
  <c r="D43" i="32" s="1"/>
  <c r="T43" i="32" s="1"/>
  <c r="C125" i="32"/>
  <c r="D125" i="32" s="1"/>
  <c r="T125" i="32" s="1"/>
  <c r="C144" i="32"/>
  <c r="D144" i="32" s="1"/>
  <c r="T144" i="32" s="1"/>
  <c r="D21" i="25"/>
  <c r="F21" i="25" s="1"/>
  <c r="E99" i="15"/>
  <c r="E122" i="15" s="1"/>
  <c r="G99" i="15"/>
  <c r="C71" i="32"/>
  <c r="D71" i="32" s="1"/>
  <c r="T71" i="32" s="1"/>
  <c r="D140" i="35"/>
  <c r="D30" i="34"/>
  <c r="D119" i="34"/>
  <c r="I38" i="32"/>
  <c r="C26" i="32"/>
  <c r="D26" i="32" s="1"/>
  <c r="T26" i="32" s="1"/>
  <c r="D12" i="30"/>
  <c r="E39" i="25"/>
  <c r="E11" i="25" s="1"/>
  <c r="C23" i="20"/>
  <c r="D98" i="20" s="1"/>
  <c r="G98" i="20" s="1"/>
  <c r="C39" i="25"/>
  <c r="C11" i="25" s="1"/>
  <c r="E30" i="27" s="1"/>
  <c r="G30" i="27" s="1"/>
  <c r="C97" i="32"/>
  <c r="D97" i="32" s="1"/>
  <c r="T97" i="32" s="1"/>
  <c r="D55" i="39"/>
  <c r="D114" i="32"/>
  <c r="T114" i="32" s="1"/>
  <c r="D24" i="25"/>
  <c r="C60" i="25" s="1"/>
  <c r="F60" i="25" s="1"/>
  <c r="D105" i="34"/>
  <c r="D8" i="18"/>
  <c r="D13" i="18" s="1"/>
  <c r="C95" i="16"/>
  <c r="D59" i="35"/>
  <c r="D33" i="35"/>
  <c r="S80" i="15"/>
  <c r="S122" i="15" s="1"/>
  <c r="S123" i="15" s="1"/>
  <c r="C121" i="32"/>
  <c r="D130" i="35"/>
  <c r="E43" i="33"/>
  <c r="D103" i="35"/>
  <c r="E109" i="33"/>
  <c r="E38" i="35"/>
  <c r="D112" i="34"/>
  <c r="D144" i="34"/>
  <c r="Q28" i="34"/>
  <c r="N110" i="32"/>
  <c r="O110" i="32"/>
  <c r="C109" i="32"/>
  <c r="D109" i="32" s="1"/>
  <c r="T109" i="32" s="1"/>
  <c r="D128" i="32"/>
  <c r="T128" i="32" s="1"/>
  <c r="C14" i="32"/>
  <c r="D14" i="32" s="1"/>
  <c r="T14" i="32" s="1"/>
  <c r="C57" i="32"/>
  <c r="D57" i="32" s="1"/>
  <c r="T57" i="32" s="1"/>
  <c r="C67" i="32"/>
  <c r="D67" i="32" s="1"/>
  <c r="T67" i="32" s="1"/>
  <c r="G30" i="24"/>
  <c r="F89" i="20"/>
  <c r="P99" i="15"/>
  <c r="C99" i="15"/>
  <c r="E94" i="33"/>
  <c r="D95" i="35"/>
  <c r="E91" i="33"/>
  <c r="E83" i="33"/>
  <c r="E100" i="33"/>
  <c r="E84" i="33"/>
  <c r="D78" i="34"/>
  <c r="E33" i="33"/>
  <c r="D61" i="34"/>
  <c r="D109" i="34"/>
  <c r="C47" i="32"/>
  <c r="D47" i="32" s="1"/>
  <c r="T47" i="32" s="1"/>
  <c r="C61" i="32"/>
  <c r="D61" i="32" s="1"/>
  <c r="T61" i="32" s="1"/>
  <c r="C73" i="32"/>
  <c r="D73" i="32" s="1"/>
  <c r="T73" i="32" s="1"/>
  <c r="C48" i="32"/>
  <c r="D48" i="32" s="1"/>
  <c r="T48" i="32" s="1"/>
  <c r="Q46" i="32"/>
  <c r="D84" i="32"/>
  <c r="T84" i="32" s="1"/>
  <c r="C53" i="32"/>
  <c r="D53" i="32" s="1"/>
  <c r="T53" i="32" s="1"/>
  <c r="C95" i="32"/>
  <c r="D95" i="32" s="1"/>
  <c r="T95" i="32" s="1"/>
  <c r="C105" i="32"/>
  <c r="D105" i="32" s="1"/>
  <c r="T105" i="32" s="1"/>
  <c r="G89" i="20"/>
  <c r="C15" i="16"/>
  <c r="D15" i="16" s="1"/>
  <c r="F15" i="16" s="1"/>
  <c r="T80" i="15"/>
  <c r="P15" i="41"/>
  <c r="J11" i="35"/>
  <c r="D13" i="35"/>
  <c r="D133" i="35"/>
  <c r="E59" i="33"/>
  <c r="E88" i="33"/>
  <c r="E97" i="33"/>
  <c r="E52" i="33"/>
  <c r="P11" i="34"/>
  <c r="D117" i="34"/>
  <c r="E16" i="33"/>
  <c r="S11" i="34"/>
  <c r="I46" i="34"/>
  <c r="D54" i="34"/>
  <c r="E125" i="33"/>
  <c r="C80" i="32"/>
  <c r="D80" i="32" s="1"/>
  <c r="T80" i="32" s="1"/>
  <c r="C90" i="32"/>
  <c r="D90" i="32" s="1"/>
  <c r="T90" i="32" s="1"/>
  <c r="C19" i="32"/>
  <c r="D19" i="32" s="1"/>
  <c r="T19" i="32" s="1"/>
  <c r="C68" i="32"/>
  <c r="D68" i="32" s="1"/>
  <c r="T68" i="32" s="1"/>
  <c r="J70" i="32"/>
  <c r="C123" i="32"/>
  <c r="D123" i="32" s="1"/>
  <c r="T123" i="32" s="1"/>
  <c r="C139" i="32"/>
  <c r="D139" i="32" s="1"/>
  <c r="T139" i="32" s="1"/>
  <c r="C50" i="32"/>
  <c r="D50" i="32" s="1"/>
  <c r="T50" i="32" s="1"/>
  <c r="D69" i="32"/>
  <c r="T69" i="32" s="1"/>
  <c r="C72" i="32"/>
  <c r="D72" i="32" s="1"/>
  <c r="T72" i="32" s="1"/>
  <c r="C98" i="32"/>
  <c r="D98" i="32" s="1"/>
  <c r="T98" i="32" s="1"/>
  <c r="C126" i="32"/>
  <c r="D126" i="32" s="1"/>
  <c r="T126" i="32" s="1"/>
  <c r="C12" i="28"/>
  <c r="D12" i="28" s="1"/>
  <c r="S12" i="28" s="1"/>
  <c r="C19" i="20"/>
  <c r="D97" i="20" s="1"/>
  <c r="G97" i="20" s="1"/>
  <c r="H89" i="20"/>
  <c r="C34" i="20"/>
  <c r="C14" i="19"/>
  <c r="C28" i="19" s="1"/>
  <c r="F80" i="15"/>
  <c r="I99" i="15"/>
  <c r="I122" i="15" s="1"/>
  <c r="P80" i="15"/>
  <c r="D138" i="35"/>
  <c r="D116" i="35"/>
  <c r="D17" i="35"/>
  <c r="N110" i="35"/>
  <c r="E123" i="33"/>
  <c r="D83" i="35"/>
  <c r="O96" i="35"/>
  <c r="D80" i="35"/>
  <c r="D139" i="34"/>
  <c r="E121" i="33"/>
  <c r="D67" i="34"/>
  <c r="O11" i="34"/>
  <c r="E21" i="34"/>
  <c r="D43" i="34"/>
  <c r="J110" i="34"/>
  <c r="C52" i="32"/>
  <c r="D52" i="32" s="1"/>
  <c r="T52" i="32" s="1"/>
  <c r="C27" i="32"/>
  <c r="D27" i="32" s="1"/>
  <c r="T27" i="32" s="1"/>
  <c r="C55" i="32"/>
  <c r="D55" i="32" s="1"/>
  <c r="T55" i="32" s="1"/>
  <c r="C112" i="32"/>
  <c r="D112" i="32" s="1"/>
  <c r="T112" i="32" s="1"/>
  <c r="K60" i="32"/>
  <c r="C30" i="32"/>
  <c r="D30" i="32" s="1"/>
  <c r="T30" i="32" s="1"/>
  <c r="R99" i="15"/>
  <c r="B81" i="15"/>
  <c r="T99" i="15"/>
  <c r="B48" i="15"/>
  <c r="C44" i="16"/>
  <c r="D44" i="16" s="1"/>
  <c r="F44" i="16" s="1"/>
  <c r="C47" i="16"/>
  <c r="D47" i="16" s="1"/>
  <c r="F47" i="16" s="1"/>
  <c r="D139" i="35"/>
  <c r="P96" i="35"/>
  <c r="D67" i="35"/>
  <c r="E44" i="33"/>
  <c r="E126" i="33"/>
  <c r="J46" i="35"/>
  <c r="Q96" i="35"/>
  <c r="R110" i="35"/>
  <c r="E117" i="33"/>
  <c r="L46" i="35"/>
  <c r="R96" i="35"/>
  <c r="I110" i="35"/>
  <c r="E66" i="33"/>
  <c r="J110" i="35"/>
  <c r="E128" i="33"/>
  <c r="E24" i="35"/>
  <c r="D126" i="35"/>
  <c r="E144" i="33"/>
  <c r="Q46" i="35"/>
  <c r="S60" i="35"/>
  <c r="D115" i="35"/>
  <c r="E119" i="33"/>
  <c r="K18" i="35"/>
  <c r="R46" i="35"/>
  <c r="H46" i="35"/>
  <c r="I11" i="34"/>
  <c r="N11" i="34"/>
  <c r="J11" i="34"/>
  <c r="L11" i="34"/>
  <c r="H11" i="34"/>
  <c r="P110" i="34"/>
  <c r="E131" i="34"/>
  <c r="E124" i="34" s="1"/>
  <c r="D55" i="34"/>
  <c r="E19" i="33"/>
  <c r="D108" i="34"/>
  <c r="C76" i="32"/>
  <c r="D76" i="32" s="1"/>
  <c r="T76" i="32" s="1"/>
  <c r="Q110" i="32"/>
  <c r="E120" i="32"/>
  <c r="C83" i="32"/>
  <c r="D83" i="32" s="1"/>
  <c r="T83" i="32" s="1"/>
  <c r="C89" i="32"/>
  <c r="D89" i="32" s="1"/>
  <c r="T89" i="32" s="1"/>
  <c r="K46" i="32"/>
  <c r="G96" i="32"/>
  <c r="C31" i="32"/>
  <c r="D31" i="32" s="1"/>
  <c r="T31" i="32" s="1"/>
  <c r="C62" i="32"/>
  <c r="D62" i="32" s="1"/>
  <c r="T62" i="32" s="1"/>
  <c r="C103" i="32"/>
  <c r="D103" i="32" s="1"/>
  <c r="T103" i="32" s="1"/>
  <c r="J20" i="22"/>
  <c r="L89" i="20"/>
  <c r="M89" i="20"/>
  <c r="N89" i="20"/>
  <c r="C13" i="19"/>
  <c r="C27" i="19" s="1"/>
  <c r="F99" i="15"/>
  <c r="O80" i="15"/>
  <c r="O122" i="15" s="1"/>
  <c r="O123" i="15" s="1"/>
  <c r="U80" i="15"/>
  <c r="U122" i="15" s="1"/>
  <c r="U123" i="15" s="1"/>
  <c r="P17" i="41"/>
  <c r="S11" i="35"/>
  <c r="D104" i="35"/>
  <c r="D40" i="35"/>
  <c r="D69" i="35"/>
  <c r="D26" i="35"/>
  <c r="D34" i="35"/>
  <c r="D23" i="35"/>
  <c r="E98" i="33"/>
  <c r="K63" i="35"/>
  <c r="D72" i="35"/>
  <c r="D90" i="35"/>
  <c r="E40" i="33"/>
  <c r="D43" i="35"/>
  <c r="D58" i="35"/>
  <c r="N60" i="35"/>
  <c r="O60" i="35"/>
  <c r="D137" i="35"/>
  <c r="K142" i="35"/>
  <c r="K135" i="35" s="1"/>
  <c r="E89" i="33"/>
  <c r="D127" i="35"/>
  <c r="E127" i="33"/>
  <c r="E93" i="33"/>
  <c r="E108" i="33"/>
  <c r="I46" i="35"/>
  <c r="S110" i="35"/>
  <c r="D140" i="34"/>
  <c r="D95" i="34"/>
  <c r="E122" i="33"/>
  <c r="D129" i="34"/>
  <c r="I28" i="34"/>
  <c r="E17" i="33"/>
  <c r="E20" i="33"/>
  <c r="D51" i="34"/>
  <c r="D98" i="34"/>
  <c r="D53" i="34"/>
  <c r="R46" i="34"/>
  <c r="S96" i="34"/>
  <c r="H110" i="34"/>
  <c r="D14" i="34"/>
  <c r="D31" i="34"/>
  <c r="S46" i="34"/>
  <c r="E56" i="34"/>
  <c r="N46" i="34"/>
  <c r="K106" i="34"/>
  <c r="S110" i="34"/>
  <c r="O46" i="34"/>
  <c r="E14" i="33"/>
  <c r="K35" i="34"/>
  <c r="P46" i="34"/>
  <c r="E142" i="34"/>
  <c r="E135" i="34" s="1"/>
  <c r="H11" i="32"/>
  <c r="J63" i="32"/>
  <c r="E131" i="32"/>
  <c r="E124" i="32" s="1"/>
  <c r="M46" i="32"/>
  <c r="C65" i="32"/>
  <c r="D65" i="32" s="1"/>
  <c r="T65" i="32" s="1"/>
  <c r="C15" i="32"/>
  <c r="D15" i="32" s="1"/>
  <c r="T15" i="32" s="1"/>
  <c r="E18" i="32"/>
  <c r="C39" i="32"/>
  <c r="C115" i="32"/>
  <c r="M11" i="32"/>
  <c r="I92" i="32"/>
  <c r="I85" i="32" s="1"/>
  <c r="Q96" i="32"/>
  <c r="I35" i="32"/>
  <c r="C40" i="32"/>
  <c r="D40" i="32" s="1"/>
  <c r="T40" i="32" s="1"/>
  <c r="M60" i="32"/>
  <c r="J92" i="32"/>
  <c r="J85" i="32" s="1"/>
  <c r="C12" i="32"/>
  <c r="D12" i="32" s="1"/>
  <c r="T12" i="32" s="1"/>
  <c r="C17" i="32"/>
  <c r="D17" i="32" s="1"/>
  <c r="T17" i="32" s="1"/>
  <c r="C34" i="32"/>
  <c r="D34" i="32" s="1"/>
  <c r="T34" i="32" s="1"/>
  <c r="E49" i="32"/>
  <c r="C58" i="32"/>
  <c r="D58" i="32" s="1"/>
  <c r="T58" i="32" s="1"/>
  <c r="M110" i="32"/>
  <c r="C117" i="32"/>
  <c r="D117" i="32" s="1"/>
  <c r="T117" i="32" s="1"/>
  <c r="C13" i="28"/>
  <c r="D13" i="28" s="1"/>
  <c r="S13" i="28" s="1"/>
  <c r="K20" i="22"/>
  <c r="L20" i="22"/>
  <c r="P89" i="20"/>
  <c r="K38" i="20"/>
  <c r="K37" i="20" s="1"/>
  <c r="L38" i="20"/>
  <c r="L37" i="20" s="1"/>
  <c r="F29" i="20"/>
  <c r="M38" i="20"/>
  <c r="M37" i="20" s="1"/>
  <c r="L29" i="20"/>
  <c r="C16" i="20"/>
  <c r="D96" i="20" s="1"/>
  <c r="G96" i="20" s="1"/>
  <c r="C13" i="20"/>
  <c r="C30" i="20"/>
  <c r="I38" i="20"/>
  <c r="I37" i="20" s="1"/>
  <c r="L10" i="19"/>
  <c r="C16" i="19"/>
  <c r="C27" i="16"/>
  <c r="C28" i="16"/>
  <c r="C24" i="16"/>
  <c r="C25" i="16"/>
  <c r="B26" i="15"/>
  <c r="B126" i="15"/>
  <c r="T77" i="15"/>
  <c r="R80" i="15"/>
  <c r="K49" i="41"/>
  <c r="K28" i="41"/>
  <c r="D30" i="35"/>
  <c r="D94" i="35"/>
  <c r="D128" i="35"/>
  <c r="P28" i="35"/>
  <c r="E47" i="33"/>
  <c r="R28" i="35"/>
  <c r="D84" i="35"/>
  <c r="D119" i="35"/>
  <c r="C47" i="33"/>
  <c r="D16" i="35"/>
  <c r="S28" i="35"/>
  <c r="D123" i="35"/>
  <c r="E48" i="33"/>
  <c r="K21" i="35"/>
  <c r="D51" i="35"/>
  <c r="E113" i="35"/>
  <c r="E35" i="35"/>
  <c r="D101" i="35"/>
  <c r="D52" i="35"/>
  <c r="Q60" i="35"/>
  <c r="D91" i="35"/>
  <c r="H28" i="35"/>
  <c r="H10" i="35" s="1"/>
  <c r="D68" i="35"/>
  <c r="E106" i="35"/>
  <c r="N28" i="35"/>
  <c r="D73" i="35"/>
  <c r="Q28" i="35"/>
  <c r="D122" i="35"/>
  <c r="G96" i="35"/>
  <c r="L110" i="35"/>
  <c r="S46" i="35"/>
  <c r="J60" i="35"/>
  <c r="D141" i="35"/>
  <c r="D144" i="35"/>
  <c r="D77" i="35"/>
  <c r="I96" i="35"/>
  <c r="G110" i="35"/>
  <c r="N46" i="35"/>
  <c r="J96" i="35"/>
  <c r="E68" i="33"/>
  <c r="E105" i="33"/>
  <c r="N11" i="35"/>
  <c r="J28" i="35"/>
  <c r="P46" i="35"/>
  <c r="P60" i="35"/>
  <c r="E81" i="35"/>
  <c r="E74" i="35" s="1"/>
  <c r="N96" i="35"/>
  <c r="C106" i="35"/>
  <c r="D141" i="34"/>
  <c r="Q46" i="34"/>
  <c r="C106" i="34"/>
  <c r="D58" i="34"/>
  <c r="E130" i="33"/>
  <c r="E133" i="33"/>
  <c r="E49" i="34"/>
  <c r="P60" i="34"/>
  <c r="G46" i="34"/>
  <c r="Q60" i="34"/>
  <c r="D94" i="34"/>
  <c r="P96" i="34"/>
  <c r="E87" i="33"/>
  <c r="O28" i="34"/>
  <c r="H46" i="34"/>
  <c r="R60" i="34"/>
  <c r="Q96" i="34"/>
  <c r="O110" i="34"/>
  <c r="D137" i="34"/>
  <c r="C125" i="33"/>
  <c r="H60" i="34"/>
  <c r="R96" i="34"/>
  <c r="I60" i="34"/>
  <c r="S60" i="34"/>
  <c r="Q110" i="34"/>
  <c r="E67" i="33"/>
  <c r="J60" i="34"/>
  <c r="R110" i="34"/>
  <c r="E57" i="33"/>
  <c r="E103" i="33"/>
  <c r="E145" i="33"/>
  <c r="R28" i="34"/>
  <c r="L60" i="34"/>
  <c r="C36" i="34"/>
  <c r="D36" i="34" s="1"/>
  <c r="S28" i="34"/>
  <c r="N60" i="34"/>
  <c r="D123" i="34"/>
  <c r="D26" i="34"/>
  <c r="J46" i="34"/>
  <c r="D101" i="34"/>
  <c r="K113" i="34"/>
  <c r="I110" i="34"/>
  <c r="E55" i="33"/>
  <c r="E58" i="33"/>
  <c r="E90" i="33"/>
  <c r="E137" i="33"/>
  <c r="C136" i="32"/>
  <c r="D136" i="32" s="1"/>
  <c r="T136" i="32" s="1"/>
  <c r="O28" i="32"/>
  <c r="C119" i="32"/>
  <c r="D119" i="32" s="1"/>
  <c r="T119" i="32" s="1"/>
  <c r="J49" i="32"/>
  <c r="K96" i="32"/>
  <c r="E113" i="32"/>
  <c r="I120" i="32"/>
  <c r="P28" i="32"/>
  <c r="M96" i="32"/>
  <c r="E24" i="32"/>
  <c r="N96" i="32"/>
  <c r="E21" i="32"/>
  <c r="D23" i="32"/>
  <c r="T23" i="32" s="1"/>
  <c r="N46" i="32"/>
  <c r="C77" i="32"/>
  <c r="D77" i="32" s="1"/>
  <c r="T77" i="32" s="1"/>
  <c r="P96" i="32"/>
  <c r="C107" i="32"/>
  <c r="G110" i="32"/>
  <c r="J21" i="32"/>
  <c r="O46" i="32"/>
  <c r="C104" i="32"/>
  <c r="D104" i="32" s="1"/>
  <c r="T104" i="32" s="1"/>
  <c r="H110" i="32"/>
  <c r="C33" i="32"/>
  <c r="D33" i="32" s="1"/>
  <c r="T33" i="32" s="1"/>
  <c r="P46" i="32"/>
  <c r="C78" i="32"/>
  <c r="D78" i="32" s="1"/>
  <c r="T78" i="32" s="1"/>
  <c r="C87" i="32"/>
  <c r="D87" i="32" s="1"/>
  <c r="T87" i="32" s="1"/>
  <c r="E106" i="32"/>
  <c r="C133" i="32"/>
  <c r="D133" i="32" s="1"/>
  <c r="T133" i="32" s="1"/>
  <c r="C130" i="32"/>
  <c r="D130" i="32" s="1"/>
  <c r="T130" i="32" s="1"/>
  <c r="C25" i="32"/>
  <c r="D25" i="32" s="1"/>
  <c r="T25" i="32" s="1"/>
  <c r="C111" i="32"/>
  <c r="D111" i="32" s="1"/>
  <c r="T111" i="32" s="1"/>
  <c r="Q28" i="32"/>
  <c r="J120" i="32"/>
  <c r="I24" i="32"/>
  <c r="I106" i="32"/>
  <c r="E142" i="32"/>
  <c r="E135" i="32" s="1"/>
  <c r="G60" i="32"/>
  <c r="C13" i="32"/>
  <c r="D13" i="32" s="1"/>
  <c r="T13" i="32" s="1"/>
  <c r="G11" i="32"/>
  <c r="K11" i="32"/>
  <c r="C29" i="32"/>
  <c r="D29" i="32" s="1"/>
  <c r="T29" i="32" s="1"/>
  <c r="C101" i="32"/>
  <c r="D101" i="32" s="1"/>
  <c r="T101" i="32" s="1"/>
  <c r="P110" i="32"/>
  <c r="H24" i="24"/>
  <c r="D28" i="24" s="1"/>
  <c r="G28" i="24" s="1"/>
  <c r="C11" i="22"/>
  <c r="H20" i="22"/>
  <c r="I20" i="22"/>
  <c r="Q89" i="20"/>
  <c r="I12" i="20"/>
  <c r="M29" i="20"/>
  <c r="G29" i="20"/>
  <c r="H12" i="20"/>
  <c r="H29" i="20"/>
  <c r="G12" i="20"/>
  <c r="D99" i="20"/>
  <c r="G99" i="20" s="1"/>
  <c r="C51" i="20"/>
  <c r="O89" i="20"/>
  <c r="H15" i="19"/>
  <c r="C19" i="19"/>
  <c r="C30" i="19" s="1"/>
  <c r="F30" i="19" s="1"/>
  <c r="H10" i="19"/>
  <c r="B92" i="16"/>
  <c r="J137" i="15"/>
  <c r="J140" i="15" s="1"/>
  <c r="C77" i="15"/>
  <c r="D122" i="15"/>
  <c r="C20" i="16"/>
  <c r="F33" i="23"/>
  <c r="C21" i="16"/>
  <c r="C9" i="18"/>
  <c r="C22" i="16"/>
  <c r="G8" i="18"/>
  <c r="G13" i="18" s="1"/>
  <c r="E23" i="22"/>
  <c r="I137" i="15"/>
  <c r="I140" i="15" s="1"/>
  <c r="F77" i="15"/>
  <c r="D27" i="19"/>
  <c r="C23" i="16"/>
  <c r="D16" i="31"/>
  <c r="E12" i="29"/>
  <c r="C14" i="28"/>
  <c r="D14" i="28" s="1"/>
  <c r="S14" i="28" s="1"/>
  <c r="P14" i="41"/>
  <c r="C72" i="41"/>
  <c r="N30" i="41"/>
  <c r="F53" i="41"/>
  <c r="K48" i="41"/>
  <c r="P16" i="41"/>
  <c r="I21" i="41" a="1"/>
  <c r="I21" i="41" s="1"/>
  <c r="I49" i="41" s="1"/>
  <c r="M47" i="41" a="1"/>
  <c r="M47" i="41" s="1"/>
  <c r="M53" i="41" s="1"/>
  <c r="M19" i="41"/>
  <c r="P18" i="41"/>
  <c r="E86" i="33"/>
  <c r="C38" i="35"/>
  <c r="E26" i="33"/>
  <c r="E111" i="33"/>
  <c r="K49" i="35"/>
  <c r="D89" i="35"/>
  <c r="S96" i="35"/>
  <c r="E23" i="33"/>
  <c r="E36" i="33"/>
  <c r="E77" i="33"/>
  <c r="C87" i="33"/>
  <c r="E129" i="33"/>
  <c r="E142" i="35"/>
  <c r="E135" i="35" s="1"/>
  <c r="C91" i="33"/>
  <c r="C84" i="33"/>
  <c r="E25" i="33"/>
  <c r="C97" i="33"/>
  <c r="H110" i="35"/>
  <c r="C23" i="33"/>
  <c r="E39" i="33"/>
  <c r="C88" i="33"/>
  <c r="K70" i="35"/>
  <c r="C92" i="35"/>
  <c r="C85" i="35" s="1"/>
  <c r="O11" i="35"/>
  <c r="G28" i="35"/>
  <c r="G46" i="35"/>
  <c r="E92" i="35"/>
  <c r="E85" i="35" s="1"/>
  <c r="O110" i="35"/>
  <c r="E37" i="33"/>
  <c r="E54" i="33"/>
  <c r="E78" i="33"/>
  <c r="P11" i="35"/>
  <c r="I28" i="35"/>
  <c r="I10" i="35" s="1"/>
  <c r="E41" i="35"/>
  <c r="R60" i="35"/>
  <c r="K81" i="35"/>
  <c r="K74" i="35" s="1"/>
  <c r="K92" i="35"/>
  <c r="K85" i="35" s="1"/>
  <c r="O28" i="35"/>
  <c r="Q110" i="35"/>
  <c r="E82" i="33"/>
  <c r="E134" i="33"/>
  <c r="R11" i="35"/>
  <c r="C64" i="35"/>
  <c r="D64" i="35" s="1"/>
  <c r="E31" i="33"/>
  <c r="D66" i="35"/>
  <c r="E107" i="33"/>
  <c r="L28" i="35"/>
  <c r="E63" i="35"/>
  <c r="H96" i="35"/>
  <c r="D129" i="35"/>
  <c r="D145" i="34"/>
  <c r="C145" i="33"/>
  <c r="D103" i="34"/>
  <c r="C103" i="33"/>
  <c r="E138" i="33"/>
  <c r="G11" i="34"/>
  <c r="D69" i="34"/>
  <c r="K18" i="34"/>
  <c r="E104" i="33"/>
  <c r="E38" i="34"/>
  <c r="E116" i="33"/>
  <c r="J28" i="34"/>
  <c r="G28" i="34"/>
  <c r="D80" i="34"/>
  <c r="E50" i="33"/>
  <c r="H28" i="34"/>
  <c r="D44" i="34"/>
  <c r="E81" i="34"/>
  <c r="E74" i="34" s="1"/>
  <c r="K131" i="34"/>
  <c r="K124" i="34" s="1"/>
  <c r="Q11" i="34"/>
  <c r="L28" i="34"/>
  <c r="E71" i="33"/>
  <c r="G60" i="34"/>
  <c r="L96" i="34"/>
  <c r="E141" i="33"/>
  <c r="N96" i="34"/>
  <c r="E120" i="34"/>
  <c r="K120" i="34"/>
  <c r="P28" i="34"/>
  <c r="K92" i="34"/>
  <c r="K85" i="34" s="1"/>
  <c r="I96" i="34"/>
  <c r="D138" i="34"/>
  <c r="O60" i="34"/>
  <c r="D118" i="34"/>
  <c r="D126" i="34"/>
  <c r="C144" i="33"/>
  <c r="G96" i="34"/>
  <c r="E76" i="33"/>
  <c r="D57" i="34"/>
  <c r="D136" i="34"/>
  <c r="K142" i="34"/>
  <c r="K135" i="34" s="1"/>
  <c r="E15" i="33"/>
  <c r="D17" i="34"/>
  <c r="E18" i="34"/>
  <c r="J96" i="34"/>
  <c r="C114" i="34"/>
  <c r="D114" i="34" s="1"/>
  <c r="G110" i="34"/>
  <c r="C134" i="32"/>
  <c r="D134" i="32" s="1"/>
  <c r="T134" i="32" s="1"/>
  <c r="G46" i="32"/>
  <c r="Q60" i="32"/>
  <c r="C75" i="32"/>
  <c r="D75" i="32" s="1"/>
  <c r="T75" i="32" s="1"/>
  <c r="C82" i="32"/>
  <c r="E92" i="32"/>
  <c r="E85" i="32" s="1"/>
  <c r="D127" i="32"/>
  <c r="T127" i="32" s="1"/>
  <c r="C116" i="32"/>
  <c r="D116" i="32" s="1"/>
  <c r="T116" i="32" s="1"/>
  <c r="K28" i="32"/>
  <c r="M28" i="32"/>
  <c r="I63" i="32"/>
  <c r="N11" i="32"/>
  <c r="N28" i="32"/>
  <c r="C88" i="32"/>
  <c r="D88" i="32" s="1"/>
  <c r="T88" i="32" s="1"/>
  <c r="O11" i="32"/>
  <c r="C32" i="32"/>
  <c r="D32" i="32" s="1"/>
  <c r="T32" i="32" s="1"/>
  <c r="E56" i="32"/>
  <c r="C140" i="32"/>
  <c r="D140" i="32" s="1"/>
  <c r="T140" i="32" s="1"/>
  <c r="J142" i="32"/>
  <c r="J135" i="32" s="1"/>
  <c r="E70" i="32"/>
  <c r="I56" i="32"/>
  <c r="J41" i="32"/>
  <c r="H60" i="32"/>
  <c r="C66" i="32"/>
  <c r="D66" i="32" s="1"/>
  <c r="T66" i="32" s="1"/>
  <c r="J81" i="32"/>
  <c r="J74" i="32" s="1"/>
  <c r="E81" i="32"/>
  <c r="E74" i="32" s="1"/>
  <c r="C118" i="32"/>
  <c r="D118" i="32" s="1"/>
  <c r="T118" i="32" s="1"/>
  <c r="C129" i="32"/>
  <c r="D129" i="32" s="1"/>
  <c r="T129" i="32" s="1"/>
  <c r="E99" i="32"/>
  <c r="C59" i="32"/>
  <c r="D59" i="32" s="1"/>
  <c r="T59" i="32" s="1"/>
  <c r="H46" i="32"/>
  <c r="H28" i="32"/>
  <c r="J106" i="32"/>
  <c r="J24" i="32"/>
  <c r="H96" i="32"/>
  <c r="E41" i="32"/>
  <c r="C51" i="32"/>
  <c r="D51" i="32" s="1"/>
  <c r="T51" i="32" s="1"/>
  <c r="I99" i="32"/>
  <c r="C16" i="32"/>
  <c r="D16" i="32" s="1"/>
  <c r="T16" i="32" s="1"/>
  <c r="J18" i="32"/>
  <c r="E38" i="32"/>
  <c r="J56" i="32"/>
  <c r="J99" i="32"/>
  <c r="I113" i="32"/>
  <c r="I131" i="32"/>
  <c r="I124" i="32" s="1"/>
  <c r="C20" i="32"/>
  <c r="G28" i="32"/>
  <c r="C86" i="32"/>
  <c r="D86" i="32" s="1"/>
  <c r="T86" i="32" s="1"/>
  <c r="E63" i="32"/>
  <c r="E35" i="32"/>
  <c r="I49" i="32"/>
  <c r="C93" i="32"/>
  <c r="D93" i="32" s="1"/>
  <c r="T93" i="32" s="1"/>
  <c r="C145" i="32"/>
  <c r="D145" i="32" s="1"/>
  <c r="T145" i="32" s="1"/>
  <c r="D16" i="28"/>
  <c r="S16" i="28" s="1"/>
  <c r="G20" i="22"/>
  <c r="C14" i="22"/>
  <c r="D23" i="22" s="1"/>
  <c r="D20" i="22"/>
  <c r="F20" i="22"/>
  <c r="E20" i="22"/>
  <c r="J12" i="20"/>
  <c r="E93" i="20"/>
  <c r="K12" i="20"/>
  <c r="C41" i="20"/>
  <c r="D89" i="20"/>
  <c r="E89" i="20"/>
  <c r="I89" i="20"/>
  <c r="F38" i="20"/>
  <c r="F37" i="20" s="1"/>
  <c r="J89" i="20"/>
  <c r="G38" i="20"/>
  <c r="G37" i="20" s="1"/>
  <c r="E12" i="20"/>
  <c r="E94" i="20"/>
  <c r="J29" i="20"/>
  <c r="E92" i="20"/>
  <c r="K29" i="20"/>
  <c r="M12" i="20"/>
  <c r="E38" i="20"/>
  <c r="E37" i="20" s="1"/>
  <c r="K89" i="20"/>
  <c r="H38" i="20"/>
  <c r="H37" i="20" s="1"/>
  <c r="F12" i="20"/>
  <c r="E29" i="20"/>
  <c r="C20" i="19"/>
  <c r="C17" i="19"/>
  <c r="C21" i="19"/>
  <c r="C18" i="19"/>
  <c r="P15" i="19"/>
  <c r="C11" i="19"/>
  <c r="C25" i="19" s="1"/>
  <c r="F25" i="19" s="1"/>
  <c r="C12" i="19"/>
  <c r="C26" i="19" s="1"/>
  <c r="F26" i="19" s="1"/>
  <c r="D15" i="19"/>
  <c r="F26" i="17"/>
  <c r="F63" i="17" s="1"/>
  <c r="B70" i="16"/>
  <c r="C119" i="16"/>
  <c r="D119" i="16" s="1"/>
  <c r="F119" i="16" s="1"/>
  <c r="C98" i="16"/>
  <c r="E95" i="20"/>
  <c r="C80" i="15"/>
  <c r="G80" i="15"/>
  <c r="H80" i="15"/>
  <c r="H122" i="15" s="1"/>
  <c r="N80" i="15"/>
  <c r="D77" i="15"/>
  <c r="J99" i="15"/>
  <c r="J122" i="15" s="1"/>
  <c r="G77" i="15"/>
  <c r="H77" i="15"/>
  <c r="Q80" i="15"/>
  <c r="Q122" i="15" s="1"/>
  <c r="Q123" i="15" s="1"/>
  <c r="I77" i="15"/>
  <c r="E77" i="15"/>
  <c r="C33" i="16"/>
  <c r="D33" i="16" s="1"/>
  <c r="F33" i="16" s="1"/>
  <c r="B133" i="15"/>
  <c r="C126" i="16" s="1"/>
  <c r="D126" i="16" s="1"/>
  <c r="F126" i="16" s="1"/>
  <c r="C42" i="16"/>
  <c r="C41" i="16" s="1"/>
  <c r="D41" i="16" s="1"/>
  <c r="F41" i="16" s="1"/>
  <c r="D15" i="31"/>
  <c r="C11" i="28"/>
  <c r="D11" i="28" s="1"/>
  <c r="S11" i="28" s="1"/>
  <c r="J10" i="26"/>
  <c r="I10" i="26"/>
  <c r="J39" i="25"/>
  <c r="J11" i="25" s="1"/>
  <c r="K39" i="25"/>
  <c r="K11" i="25" s="1"/>
  <c r="E26" i="17"/>
  <c r="E63" i="17" s="1"/>
  <c r="P26" i="17"/>
  <c r="P63" i="17" s="1"/>
  <c r="P27" i="41"/>
  <c r="C73" i="41"/>
  <c r="F59" i="41"/>
  <c r="F60" i="41" s="1"/>
  <c r="N23" i="41"/>
  <c r="P23" i="41" s="1"/>
  <c r="I13" i="41" a="1"/>
  <c r="I13" i="41" s="1"/>
  <c r="I44" i="41"/>
  <c r="P52" i="41"/>
  <c r="N51" i="41"/>
  <c r="E120" i="35"/>
  <c r="O46" i="35"/>
  <c r="E32" i="33"/>
  <c r="C90" i="33"/>
  <c r="D145" i="35"/>
  <c r="E56" i="35"/>
  <c r="K106" i="35"/>
  <c r="E99" i="35"/>
  <c r="E102" i="33"/>
  <c r="L60" i="35"/>
  <c r="D102" i="35"/>
  <c r="C123" i="33"/>
  <c r="E49" i="35"/>
  <c r="E61" i="33"/>
  <c r="K38" i="35"/>
  <c r="P110" i="35"/>
  <c r="C121" i="35"/>
  <c r="D121" i="35" s="1"/>
  <c r="K120" i="35"/>
  <c r="D53" i="35"/>
  <c r="E70" i="35"/>
  <c r="C114" i="35"/>
  <c r="C113" i="35" s="1"/>
  <c r="K113" i="35"/>
  <c r="E132" i="33"/>
  <c r="E131" i="35"/>
  <c r="E124" i="35" s="1"/>
  <c r="C132" i="35"/>
  <c r="C132" i="33" s="1"/>
  <c r="K131" i="35"/>
  <c r="K124" i="35" s="1"/>
  <c r="C57" i="35"/>
  <c r="C56" i="35" s="1"/>
  <c r="K56" i="35"/>
  <c r="D15" i="35"/>
  <c r="K35" i="35"/>
  <c r="C37" i="35"/>
  <c r="D37" i="35" s="1"/>
  <c r="D55" i="35"/>
  <c r="E22" i="33"/>
  <c r="E21" i="35"/>
  <c r="K99" i="35"/>
  <c r="E18" i="35"/>
  <c r="D20" i="35"/>
  <c r="K41" i="35"/>
  <c r="C71" i="35"/>
  <c r="C70" i="35" s="1"/>
  <c r="L96" i="35"/>
  <c r="C142" i="35"/>
  <c r="C135" i="35" s="1"/>
  <c r="E114" i="33"/>
  <c r="E27" i="33"/>
  <c r="C34" i="33"/>
  <c r="E72" i="33"/>
  <c r="C86" i="33"/>
  <c r="G60" i="35"/>
  <c r="E12" i="33"/>
  <c r="E34" i="33"/>
  <c r="E42" i="33"/>
  <c r="E69" i="33"/>
  <c r="E112" i="33"/>
  <c r="H60" i="35"/>
  <c r="C42" i="33"/>
  <c r="C48" i="33"/>
  <c r="E51" i="33"/>
  <c r="E95" i="33"/>
  <c r="E115" i="33"/>
  <c r="I60" i="35"/>
  <c r="E79" i="33"/>
  <c r="C130" i="33"/>
  <c r="E139" i="33"/>
  <c r="G11" i="35"/>
  <c r="E64" i="33"/>
  <c r="E80" i="33"/>
  <c r="C133" i="33"/>
  <c r="C67" i="33"/>
  <c r="C104" i="33"/>
  <c r="C83" i="33"/>
  <c r="E140" i="33"/>
  <c r="E30" i="33"/>
  <c r="E53" i="33"/>
  <c r="E62" i="33"/>
  <c r="C65" i="33"/>
  <c r="K24" i="35"/>
  <c r="C139" i="33"/>
  <c r="E65" i="33"/>
  <c r="C89" i="33"/>
  <c r="E143" i="33"/>
  <c r="D78" i="35"/>
  <c r="E75" i="33"/>
  <c r="E101" i="33"/>
  <c r="E118" i="33"/>
  <c r="Q11" i="35"/>
  <c r="D102" i="34"/>
  <c r="C102" i="33"/>
  <c r="C128" i="33"/>
  <c r="D128" i="34"/>
  <c r="D40" i="34"/>
  <c r="C40" i="33"/>
  <c r="D52" i="34"/>
  <c r="C52" i="33"/>
  <c r="E24" i="34"/>
  <c r="E41" i="34"/>
  <c r="E106" i="34"/>
  <c r="K21" i="34"/>
  <c r="E63" i="34"/>
  <c r="K70" i="34"/>
  <c r="C14" i="33"/>
  <c r="C129" i="33"/>
  <c r="K24" i="34"/>
  <c r="K41" i="34"/>
  <c r="E92" i="34"/>
  <c r="E85" i="34" s="1"/>
  <c r="E99" i="34"/>
  <c r="E113" i="34"/>
  <c r="D115" i="34"/>
  <c r="C115" i="33"/>
  <c r="C134" i="34"/>
  <c r="C134" i="33" s="1"/>
  <c r="C98" i="33"/>
  <c r="C105" i="33"/>
  <c r="C117" i="33"/>
  <c r="R11" i="34"/>
  <c r="D33" i="34"/>
  <c r="K56" i="34"/>
  <c r="K63" i="34"/>
  <c r="H96" i="34"/>
  <c r="E70" i="34"/>
  <c r="C49" i="34"/>
  <c r="C100" i="34"/>
  <c r="C100" i="33" s="1"/>
  <c r="K99" i="34"/>
  <c r="C43" i="33"/>
  <c r="C61" i="33"/>
  <c r="D79" i="34"/>
  <c r="C79" i="33"/>
  <c r="D127" i="34"/>
  <c r="C127" i="33"/>
  <c r="C30" i="33"/>
  <c r="K49" i="34"/>
  <c r="D116" i="34"/>
  <c r="C116" i="33"/>
  <c r="C108" i="33"/>
  <c r="C118" i="33"/>
  <c r="C38" i="34"/>
  <c r="L46" i="34"/>
  <c r="E35" i="34"/>
  <c r="L110" i="34"/>
  <c r="C53" i="33"/>
  <c r="E73" i="33"/>
  <c r="C119" i="33"/>
  <c r="C136" i="33"/>
  <c r="D136" i="33" s="1"/>
  <c r="D22" i="34"/>
  <c r="K38" i="34"/>
  <c r="N110" i="34"/>
  <c r="K81" i="34"/>
  <c r="K74" i="34" s="1"/>
  <c r="D104" i="34"/>
  <c r="C111" i="33"/>
  <c r="C142" i="34"/>
  <c r="C135" i="34" s="1"/>
  <c r="C109" i="33"/>
  <c r="N28" i="34"/>
  <c r="O96" i="34"/>
  <c r="C112" i="33"/>
  <c r="J38" i="32"/>
  <c r="C54" i="32"/>
  <c r="D54" i="32" s="1"/>
  <c r="T54" i="32" s="1"/>
  <c r="D44" i="32"/>
  <c r="T44" i="32" s="1"/>
  <c r="I18" i="32"/>
  <c r="C36" i="32"/>
  <c r="D36" i="32" s="1"/>
  <c r="T36" i="32" s="1"/>
  <c r="I81" i="32"/>
  <c r="I74" i="32" s="1"/>
  <c r="P11" i="32"/>
  <c r="N60" i="32"/>
  <c r="C143" i="32"/>
  <c r="I142" i="32"/>
  <c r="I135" i="32" s="1"/>
  <c r="O60" i="32"/>
  <c r="D138" i="32"/>
  <c r="T138" i="32" s="1"/>
  <c r="C132" i="32"/>
  <c r="J131" i="32"/>
  <c r="J124" i="32" s="1"/>
  <c r="I41" i="32"/>
  <c r="Q11" i="32"/>
  <c r="P60" i="32"/>
  <c r="C100" i="32"/>
  <c r="D137" i="32"/>
  <c r="T137" i="32" s="1"/>
  <c r="C141" i="32"/>
  <c r="D141" i="32" s="1"/>
  <c r="T141" i="32" s="1"/>
  <c r="I70" i="32"/>
  <c r="O96" i="32"/>
  <c r="C94" i="32"/>
  <c r="K110" i="32"/>
  <c r="I21" i="32"/>
  <c r="C37" i="32"/>
  <c r="D37" i="32" s="1"/>
  <c r="T37" i="32" s="1"/>
  <c r="C64" i="32"/>
  <c r="D64" i="32" s="1"/>
  <c r="T64" i="32" s="1"/>
  <c r="D13" i="31"/>
  <c r="E15" i="29"/>
  <c r="E13" i="29"/>
  <c r="C15" i="28"/>
  <c r="D15" i="28" s="1"/>
  <c r="S15" i="28" s="1"/>
  <c r="G10" i="26"/>
  <c r="C10" i="26"/>
  <c r="B39" i="25"/>
  <c r="H39" i="25"/>
  <c r="H11" i="25" s="1"/>
  <c r="I39" i="25"/>
  <c r="I11" i="25" s="1"/>
  <c r="J38" i="20"/>
  <c r="J37" i="20" s="1"/>
  <c r="C89" i="20"/>
  <c r="G100" i="20"/>
  <c r="L12" i="20"/>
  <c r="I29" i="20"/>
  <c r="L15" i="19"/>
  <c r="P10" i="19"/>
  <c r="H26" i="17"/>
  <c r="H63" i="17" s="1"/>
  <c r="G26" i="17"/>
  <c r="G63" i="17" s="1"/>
  <c r="Q43" i="17"/>
  <c r="B73" i="16"/>
  <c r="C55" i="16"/>
  <c r="C54" i="16" s="1"/>
  <c r="C53" i="16" s="1"/>
  <c r="D53" i="16" s="1"/>
  <c r="F53" i="16" s="1"/>
  <c r="B61" i="15"/>
  <c r="B60" i="15" s="1"/>
  <c r="D122" i="16"/>
  <c r="F122" i="16" s="1"/>
  <c r="J77" i="15"/>
  <c r="B40" i="15"/>
  <c r="E101" i="20"/>
  <c r="G101" i="20" s="1"/>
  <c r="C38" i="16"/>
  <c r="C37" i="16" s="1"/>
  <c r="D37" i="16" s="1"/>
  <c r="F37" i="16" s="1"/>
  <c r="B44" i="15"/>
  <c r="P77" i="15"/>
  <c r="B88" i="15"/>
  <c r="C85" i="16"/>
  <c r="C81" i="16" s="1"/>
  <c r="D81" i="16" s="1"/>
  <c r="F81" i="16" s="1"/>
  <c r="R77" i="15"/>
  <c r="E76" i="21"/>
  <c r="G76" i="21" s="1"/>
  <c r="K77" i="15"/>
  <c r="C140" i="15"/>
  <c r="L77" i="15"/>
  <c r="L123" i="15" s="1"/>
  <c r="L142" i="15" s="1"/>
  <c r="N77" i="15"/>
  <c r="E75" i="21"/>
  <c r="G75" i="21" s="1"/>
  <c r="C31" i="16"/>
  <c r="D28" i="19"/>
  <c r="N99" i="15"/>
  <c r="B51" i="15"/>
  <c r="B22" i="15"/>
  <c r="B54" i="15"/>
  <c r="B102" i="15"/>
  <c r="B105" i="15"/>
  <c r="E102" i="20"/>
  <c r="C78" i="16"/>
  <c r="C77" i="16" s="1"/>
  <c r="C74" i="16" s="1"/>
  <c r="D74" i="16" s="1"/>
  <c r="F74" i="16" s="1"/>
  <c r="F8" i="18"/>
  <c r="F13" i="18" s="1"/>
  <c r="B33" i="15"/>
  <c r="C16" i="29"/>
  <c r="E10" i="31"/>
  <c r="D12" i="31"/>
  <c r="D14" i="31"/>
  <c r="C20" i="31"/>
  <c r="D14" i="30"/>
  <c r="E10" i="30"/>
  <c r="C20" i="30"/>
  <c r="K10" i="30"/>
  <c r="E14" i="29"/>
  <c r="D15" i="30"/>
  <c r="J10" i="28"/>
  <c r="C20" i="28"/>
  <c r="E10" i="28"/>
  <c r="H10" i="26"/>
  <c r="L10" i="26"/>
  <c r="M10" i="26"/>
  <c r="K10" i="26"/>
  <c r="D10" i="26"/>
  <c r="E10" i="26"/>
  <c r="B10" i="26"/>
  <c r="N23" i="26"/>
  <c r="Q53" i="17"/>
  <c r="Q47" i="17"/>
  <c r="Q36" i="17"/>
  <c r="Q34" i="17"/>
  <c r="Q27" i="17"/>
  <c r="J26" i="17"/>
  <c r="J63" i="17" s="1"/>
  <c r="L26" i="17"/>
  <c r="L63" i="17" s="1"/>
  <c r="M26" i="17"/>
  <c r="M63" i="17" s="1"/>
  <c r="L27" i="23"/>
  <c r="L23" i="23"/>
  <c r="L21" i="23"/>
  <c r="L25" i="23"/>
  <c r="L22" i="23"/>
  <c r="L20" i="23"/>
  <c r="L26" i="23"/>
  <c r="L24" i="23"/>
  <c r="L18" i="23"/>
  <c r="L19" i="23"/>
  <c r="D29" i="19"/>
  <c r="D16" i="18"/>
  <c r="F16" i="18" s="1"/>
  <c r="E24" i="22"/>
  <c r="G24" i="22" s="1"/>
  <c r="E103" i="20"/>
  <c r="H34" i="23"/>
  <c r="G29" i="24"/>
  <c r="H35" i="23"/>
  <c r="K29" i="23"/>
  <c r="E33" i="23" s="1"/>
  <c r="C11" i="29"/>
  <c r="K10" i="31"/>
  <c r="D13" i="30"/>
  <c r="E11" i="29"/>
  <c r="C12" i="29"/>
  <c r="I10" i="28"/>
  <c r="C28" i="28" s="1"/>
  <c r="H25" i="27"/>
  <c r="D27" i="25"/>
  <c r="C61" i="25" s="1"/>
  <c r="F61" i="25" s="1"/>
  <c r="N26" i="26"/>
  <c r="D35" i="25"/>
  <c r="F35" i="25" s="1"/>
  <c r="N42" i="26"/>
  <c r="N20" i="26"/>
  <c r="B12" i="25"/>
  <c r="N11" i="26" s="1"/>
  <c r="D52" i="25"/>
  <c r="F52" i="25" s="1"/>
  <c r="N34" i="26"/>
  <c r="D13" i="25"/>
  <c r="F13" i="25" s="1"/>
  <c r="D43" i="25"/>
  <c r="F43" i="25" s="1"/>
  <c r="I26" i="17"/>
  <c r="I63" i="17" s="1"/>
  <c r="N26" i="17"/>
  <c r="N63" i="17" s="1"/>
  <c r="K26" i="17"/>
  <c r="K63" i="17" s="1"/>
  <c r="C143" i="33"/>
  <c r="D143" i="35"/>
  <c r="D136" i="35"/>
  <c r="D134" i="35"/>
  <c r="C126" i="33"/>
  <c r="D125" i="35"/>
  <c r="D118" i="35"/>
  <c r="D117" i="35"/>
  <c r="D112" i="35"/>
  <c r="D111" i="35"/>
  <c r="D109" i="35"/>
  <c r="D108" i="35"/>
  <c r="D107" i="35"/>
  <c r="D105" i="35"/>
  <c r="C101" i="33"/>
  <c r="C99" i="35"/>
  <c r="D100" i="35"/>
  <c r="D98" i="35"/>
  <c r="D97" i="35"/>
  <c r="D93" i="35"/>
  <c r="D88" i="35"/>
  <c r="D87" i="35"/>
  <c r="D86" i="35"/>
  <c r="C81" i="35"/>
  <c r="C74" i="35" s="1"/>
  <c r="D82" i="35"/>
  <c r="C82" i="33"/>
  <c r="D79" i="35"/>
  <c r="C77" i="33"/>
  <c r="D76" i="35"/>
  <c r="D75" i="35"/>
  <c r="D65" i="35"/>
  <c r="D62" i="35"/>
  <c r="C62" i="33"/>
  <c r="D61" i="35"/>
  <c r="C59" i="33"/>
  <c r="C55" i="33"/>
  <c r="D54" i="35"/>
  <c r="C49" i="35"/>
  <c r="D50" i="35"/>
  <c r="D48" i="35"/>
  <c r="D47" i="35"/>
  <c r="D44" i="35"/>
  <c r="C44" i="33"/>
  <c r="C41" i="35"/>
  <c r="D42" i="35"/>
  <c r="C39" i="33"/>
  <c r="D39" i="35"/>
  <c r="D36" i="35"/>
  <c r="D32" i="35"/>
  <c r="D31" i="35"/>
  <c r="C31" i="33"/>
  <c r="C29" i="33"/>
  <c r="D29" i="35"/>
  <c r="D27" i="35"/>
  <c r="C26" i="33"/>
  <c r="C24" i="35"/>
  <c r="D25" i="35"/>
  <c r="C25" i="33"/>
  <c r="C21" i="35"/>
  <c r="D22" i="35"/>
  <c r="C18" i="35"/>
  <c r="C19" i="33"/>
  <c r="D19" i="35"/>
  <c r="C17" i="33"/>
  <c r="D14" i="35"/>
  <c r="C13" i="33"/>
  <c r="D12" i="35"/>
  <c r="D143" i="34"/>
  <c r="C141" i="33"/>
  <c r="C140" i="33"/>
  <c r="C138" i="33"/>
  <c r="C137" i="33"/>
  <c r="D133" i="34"/>
  <c r="D132" i="34"/>
  <c r="D130" i="34"/>
  <c r="D125" i="34"/>
  <c r="D122" i="34"/>
  <c r="C122" i="33"/>
  <c r="C120" i="34"/>
  <c r="D121" i="34"/>
  <c r="D111" i="34"/>
  <c r="C107" i="33"/>
  <c r="D107" i="34"/>
  <c r="D97" i="34"/>
  <c r="C95" i="33"/>
  <c r="C92" i="34"/>
  <c r="C85" i="34" s="1"/>
  <c r="C94" i="33"/>
  <c r="C93" i="33"/>
  <c r="D93" i="34"/>
  <c r="D91" i="34"/>
  <c r="D90" i="34"/>
  <c r="D89" i="34"/>
  <c r="D88" i="34"/>
  <c r="D87" i="34"/>
  <c r="D86" i="34"/>
  <c r="D84" i="34"/>
  <c r="D83" i="34"/>
  <c r="C81" i="34"/>
  <c r="C74" i="34" s="1"/>
  <c r="D82" i="34"/>
  <c r="C80" i="33"/>
  <c r="C78" i="33"/>
  <c r="D77" i="34"/>
  <c r="D76" i="34"/>
  <c r="C76" i="33"/>
  <c r="D75" i="34"/>
  <c r="C75" i="33"/>
  <c r="C73" i="33"/>
  <c r="D73" i="34"/>
  <c r="C72" i="33"/>
  <c r="D72" i="34"/>
  <c r="C70" i="34"/>
  <c r="D71" i="34"/>
  <c r="C69" i="33"/>
  <c r="D68" i="34"/>
  <c r="C68" i="33"/>
  <c r="C66" i="34"/>
  <c r="C63" i="34" s="1"/>
  <c r="D65" i="34"/>
  <c r="D64" i="34"/>
  <c r="D62" i="34"/>
  <c r="D59" i="34"/>
  <c r="C56" i="34"/>
  <c r="C58" i="33"/>
  <c r="C54" i="33"/>
  <c r="C51" i="33"/>
  <c r="C50" i="33"/>
  <c r="D50" i="34"/>
  <c r="D48" i="34"/>
  <c r="D47" i="34"/>
  <c r="C41" i="34"/>
  <c r="D42" i="34"/>
  <c r="D39" i="34"/>
  <c r="D37" i="34"/>
  <c r="D34" i="34"/>
  <c r="C33" i="33"/>
  <c r="D32" i="34"/>
  <c r="C32" i="33"/>
  <c r="D29" i="34"/>
  <c r="E29" i="33"/>
  <c r="D27" i="34"/>
  <c r="C27" i="33"/>
  <c r="C24" i="34"/>
  <c r="D25" i="34"/>
  <c r="D23" i="34"/>
  <c r="C22" i="33"/>
  <c r="C21" i="34"/>
  <c r="D20" i="34"/>
  <c r="C20" i="33"/>
  <c r="C18" i="34"/>
  <c r="D19" i="34"/>
  <c r="C16" i="33"/>
  <c r="D16" i="34"/>
  <c r="D15" i="34"/>
  <c r="C15" i="33"/>
  <c r="D13" i="34"/>
  <c r="E13" i="33"/>
  <c r="D12" i="34"/>
  <c r="C12" i="33"/>
  <c r="J113" i="32"/>
  <c r="D102" i="32"/>
  <c r="T102" i="32" s="1"/>
  <c r="D79" i="32"/>
  <c r="T79" i="32" s="1"/>
  <c r="C42" i="32"/>
  <c r="J35" i="32"/>
  <c r="C15" i="29"/>
  <c r="C10" i="31"/>
  <c r="C13" i="29"/>
  <c r="D11" i="31"/>
  <c r="D16" i="30"/>
  <c r="E16" i="29"/>
  <c r="C10" i="30"/>
  <c r="C14" i="29"/>
  <c r="D11" i="30"/>
  <c r="D10" i="19"/>
  <c r="C10" i="18"/>
  <c r="E8" i="18"/>
  <c r="E13" i="18" s="1"/>
  <c r="Q52" i="17"/>
  <c r="C59" i="25" l="1"/>
  <c r="F59" i="25" s="1"/>
  <c r="K60" i="34"/>
  <c r="D139" i="33"/>
  <c r="F24" i="25"/>
  <c r="K123" i="15"/>
  <c r="K142" i="15" s="1"/>
  <c r="L10" i="35"/>
  <c r="C21" i="32"/>
  <c r="C41" i="32"/>
  <c r="G122" i="15"/>
  <c r="G123" i="15" s="1"/>
  <c r="G142" i="15" s="1"/>
  <c r="O10" i="32"/>
  <c r="D42" i="32"/>
  <c r="T42" i="32" s="1"/>
  <c r="H10" i="34"/>
  <c r="C38" i="32"/>
  <c r="D39" i="25"/>
  <c r="C62" i="25" s="1"/>
  <c r="F62" i="25" s="1"/>
  <c r="F122" i="15"/>
  <c r="F123" i="15" s="1"/>
  <c r="G68" i="41" s="1"/>
  <c r="I10" i="34"/>
  <c r="C18" i="32"/>
  <c r="C106" i="32"/>
  <c r="C120" i="32"/>
  <c r="C122" i="15"/>
  <c r="C123" i="15" s="1"/>
  <c r="C68" i="41" s="1"/>
  <c r="P122" i="15"/>
  <c r="P123" i="15" s="1"/>
  <c r="B150" i="15" s="1"/>
  <c r="E110" i="32"/>
  <c r="D121" i="32"/>
  <c r="T121" i="32" s="1"/>
  <c r="D102" i="20"/>
  <c r="G102" i="20" s="1"/>
  <c r="C92" i="16"/>
  <c r="D92" i="16" s="1"/>
  <c r="F92" i="16" s="1"/>
  <c r="D43" i="33"/>
  <c r="D83" i="33"/>
  <c r="D33" i="33"/>
  <c r="D109" i="33"/>
  <c r="D94" i="33"/>
  <c r="P10" i="34"/>
  <c r="D91" i="33"/>
  <c r="D52" i="33"/>
  <c r="E81" i="33"/>
  <c r="E74" i="33" s="1"/>
  <c r="Q10" i="34"/>
  <c r="J60" i="32"/>
  <c r="C24" i="32"/>
  <c r="T122" i="15"/>
  <c r="T123" i="15" s="1"/>
  <c r="I123" i="15"/>
  <c r="I142" i="15" s="1"/>
  <c r="J10" i="35"/>
  <c r="D97" i="33"/>
  <c r="D84" i="33"/>
  <c r="G10" i="35"/>
  <c r="S10" i="34"/>
  <c r="D16" i="33"/>
  <c r="D59" i="33"/>
  <c r="D88" i="33"/>
  <c r="D107" i="32"/>
  <c r="T107" i="32" s="1"/>
  <c r="E46" i="32"/>
  <c r="Q45" i="32"/>
  <c r="D29" i="20"/>
  <c r="D93" i="20"/>
  <c r="G93" i="20" s="1"/>
  <c r="F28" i="19"/>
  <c r="H33" i="23"/>
  <c r="H45" i="35"/>
  <c r="H146" i="35" s="1"/>
  <c r="E28" i="35"/>
  <c r="E56" i="33"/>
  <c r="E46" i="34"/>
  <c r="D119" i="33"/>
  <c r="D125" i="33"/>
  <c r="E120" i="33"/>
  <c r="C70" i="32"/>
  <c r="Q10" i="32"/>
  <c r="O45" i="32"/>
  <c r="I28" i="32"/>
  <c r="J110" i="32"/>
  <c r="D92" i="20"/>
  <c r="G92" i="20" s="1"/>
  <c r="R122" i="15"/>
  <c r="R123" i="15" s="1"/>
  <c r="B153" i="15" s="1"/>
  <c r="B80" i="15"/>
  <c r="O10" i="35"/>
  <c r="D47" i="33"/>
  <c r="D44" i="33"/>
  <c r="D144" i="33"/>
  <c r="D122" i="33"/>
  <c r="D123" i="33"/>
  <c r="C36" i="33"/>
  <c r="D36" i="33" s="1"/>
  <c r="K96" i="34"/>
  <c r="C35" i="34"/>
  <c r="C28" i="34" s="1"/>
  <c r="Q45" i="34"/>
  <c r="N10" i="34"/>
  <c r="K28" i="34"/>
  <c r="O10" i="34"/>
  <c r="D108" i="33"/>
  <c r="J10" i="34"/>
  <c r="E18" i="33"/>
  <c r="C11" i="34"/>
  <c r="D105" i="33"/>
  <c r="L10" i="34"/>
  <c r="I110" i="32"/>
  <c r="C113" i="32"/>
  <c r="C49" i="32"/>
  <c r="J46" i="32"/>
  <c r="M57" i="20"/>
  <c r="L57" i="20"/>
  <c r="H22" i="19"/>
  <c r="F27" i="19"/>
  <c r="L22" i="19"/>
  <c r="C26" i="16"/>
  <c r="D26" i="16" s="1"/>
  <c r="F26" i="16" s="1"/>
  <c r="R10" i="35"/>
  <c r="D128" i="33"/>
  <c r="E96" i="35"/>
  <c r="R45" i="35"/>
  <c r="J45" i="35"/>
  <c r="K60" i="35"/>
  <c r="I45" i="35"/>
  <c r="I146" i="35" s="1"/>
  <c r="D68" i="33"/>
  <c r="E11" i="35"/>
  <c r="D126" i="33"/>
  <c r="E41" i="33"/>
  <c r="S10" i="35"/>
  <c r="P10" i="35"/>
  <c r="E60" i="35"/>
  <c r="D117" i="33"/>
  <c r="D78" i="33"/>
  <c r="E106" i="33"/>
  <c r="P45" i="34"/>
  <c r="S45" i="34"/>
  <c r="N45" i="34"/>
  <c r="E35" i="33"/>
  <c r="J45" i="34"/>
  <c r="D127" i="33"/>
  <c r="D141" i="33"/>
  <c r="E63" i="33"/>
  <c r="D89" i="33"/>
  <c r="G45" i="34"/>
  <c r="E11" i="34"/>
  <c r="D93" i="33"/>
  <c r="C60" i="34"/>
  <c r="O45" i="34"/>
  <c r="E38" i="33"/>
  <c r="J96" i="32"/>
  <c r="E96" i="32"/>
  <c r="M45" i="32"/>
  <c r="I96" i="32"/>
  <c r="M10" i="32"/>
  <c r="E11" i="32"/>
  <c r="K45" i="32"/>
  <c r="G45" i="32"/>
  <c r="H45" i="32"/>
  <c r="D39" i="32"/>
  <c r="T39" i="32" s="1"/>
  <c r="P10" i="32"/>
  <c r="F57" i="20"/>
  <c r="D95" i="20"/>
  <c r="G95" i="20" s="1"/>
  <c r="B137" i="15"/>
  <c r="B140" i="15" s="1"/>
  <c r="E123" i="15"/>
  <c r="D123" i="15"/>
  <c r="D68" i="41" s="1"/>
  <c r="K47" i="41" a="1"/>
  <c r="K47" i="41" s="1"/>
  <c r="K46" i="41" s="1"/>
  <c r="K58" i="41" s="1"/>
  <c r="K59" i="41" s="1"/>
  <c r="D98" i="33"/>
  <c r="D39" i="33"/>
  <c r="D40" i="33"/>
  <c r="N45" i="35"/>
  <c r="E92" i="33"/>
  <c r="E85" i="33" s="1"/>
  <c r="D51" i="33"/>
  <c r="D72" i="33"/>
  <c r="D140" i="33"/>
  <c r="D20" i="33"/>
  <c r="D82" i="33"/>
  <c r="K46" i="34"/>
  <c r="E99" i="33"/>
  <c r="D75" i="33"/>
  <c r="D26" i="33"/>
  <c r="G10" i="34"/>
  <c r="D17" i="33"/>
  <c r="D14" i="33"/>
  <c r="I45" i="34"/>
  <c r="D133" i="33"/>
  <c r="D22" i="33"/>
  <c r="R10" i="34"/>
  <c r="R45" i="34"/>
  <c r="P45" i="32"/>
  <c r="D115" i="32"/>
  <c r="T115" i="32" s="1"/>
  <c r="K10" i="32"/>
  <c r="G10" i="32"/>
  <c r="H10" i="32"/>
  <c r="N45" i="32"/>
  <c r="G23" i="22"/>
  <c r="C12" i="20"/>
  <c r="D12" i="20" s="1"/>
  <c r="C29" i="20"/>
  <c r="H57" i="20"/>
  <c r="K57" i="20"/>
  <c r="B115" i="16"/>
  <c r="B116" i="16" s="1"/>
  <c r="B135" i="16" s="1"/>
  <c r="C8" i="18"/>
  <c r="C13" i="18" s="1"/>
  <c r="N122" i="15"/>
  <c r="N123" i="15" s="1"/>
  <c r="H123" i="15"/>
  <c r="H142" i="15" s="1"/>
  <c r="C19" i="16"/>
  <c r="D19" i="16" s="1"/>
  <c r="F19" i="16" s="1"/>
  <c r="M46" i="41"/>
  <c r="M58" i="41" s="1"/>
  <c r="M59" i="41" s="1"/>
  <c r="I28" i="41"/>
  <c r="D15" i="33"/>
  <c r="G45" i="35"/>
  <c r="D55" i="33"/>
  <c r="O45" i="35"/>
  <c r="D130" i="33"/>
  <c r="P45" i="35"/>
  <c r="E110" i="35"/>
  <c r="N10" i="35"/>
  <c r="K11" i="35"/>
  <c r="Q45" i="35"/>
  <c r="S45" i="35"/>
  <c r="C96" i="35"/>
  <c r="K96" i="35"/>
  <c r="D145" i="33"/>
  <c r="K46" i="35"/>
  <c r="C46" i="35"/>
  <c r="D48" i="33"/>
  <c r="L45" i="35"/>
  <c r="D90" i="33"/>
  <c r="D114" i="35"/>
  <c r="C63" i="35"/>
  <c r="C60" i="35" s="1"/>
  <c r="E46" i="35"/>
  <c r="D111" i="33"/>
  <c r="Q10" i="35"/>
  <c r="D25" i="33"/>
  <c r="E142" i="33"/>
  <c r="E135" i="33" s="1"/>
  <c r="D87" i="33"/>
  <c r="L45" i="34"/>
  <c r="E96" i="34"/>
  <c r="D34" i="33"/>
  <c r="C46" i="34"/>
  <c r="E24" i="33"/>
  <c r="D23" i="33"/>
  <c r="D54" i="33"/>
  <c r="D103" i="33"/>
  <c r="D80" i="33"/>
  <c r="K11" i="34"/>
  <c r="C131" i="34"/>
  <c r="C124" i="34" s="1"/>
  <c r="H45" i="34"/>
  <c r="D129" i="33"/>
  <c r="E21" i="33"/>
  <c r="D12" i="33"/>
  <c r="D143" i="33"/>
  <c r="D42" i="33"/>
  <c r="D50" i="33"/>
  <c r="D137" i="33"/>
  <c r="C21" i="33"/>
  <c r="C24" i="33"/>
  <c r="C142" i="33"/>
  <c r="C135" i="33" s="1"/>
  <c r="D67" i="33"/>
  <c r="K110" i="34"/>
  <c r="D107" i="33"/>
  <c r="I11" i="32"/>
  <c r="E28" i="32"/>
  <c r="N10" i="32"/>
  <c r="C92" i="32"/>
  <c r="C85" i="32" s="1"/>
  <c r="J11" i="32"/>
  <c r="C131" i="32"/>
  <c r="C124" i="32" s="1"/>
  <c r="I46" i="32"/>
  <c r="D12" i="29"/>
  <c r="I57" i="20"/>
  <c r="G57" i="20"/>
  <c r="C15" i="19"/>
  <c r="C29" i="19" s="1"/>
  <c r="F29" i="19" s="1"/>
  <c r="P22" i="19"/>
  <c r="B99" i="15"/>
  <c r="C130" i="16"/>
  <c r="C133" i="16" s="1"/>
  <c r="D133" i="16" s="1"/>
  <c r="F133" i="16" s="1"/>
  <c r="P44" i="41"/>
  <c r="Q44" i="41" s="1"/>
  <c r="P30" i="41"/>
  <c r="P50" i="41" s="1"/>
  <c r="N50" i="41"/>
  <c r="C64" i="33"/>
  <c r="D64" i="33" s="1"/>
  <c r="D116" i="33"/>
  <c r="C121" i="33"/>
  <c r="C120" i="33" s="1"/>
  <c r="D77" i="33"/>
  <c r="C35" i="35"/>
  <c r="C28" i="35" s="1"/>
  <c r="E131" i="33"/>
  <c r="E124" i="33" s="1"/>
  <c r="D95" i="33"/>
  <c r="D31" i="33"/>
  <c r="C120" i="35"/>
  <c r="C110" i="35" s="1"/>
  <c r="D73" i="33"/>
  <c r="D134" i="33"/>
  <c r="K110" i="35"/>
  <c r="E113" i="33"/>
  <c r="D138" i="33"/>
  <c r="K28" i="35"/>
  <c r="C37" i="33"/>
  <c r="D37" i="33" s="1"/>
  <c r="D86" i="33"/>
  <c r="D76" i="33"/>
  <c r="D132" i="35"/>
  <c r="C131" i="35"/>
  <c r="C124" i="35" s="1"/>
  <c r="D27" i="33"/>
  <c r="C106" i="33"/>
  <c r="D104" i="33"/>
  <c r="D79" i="33"/>
  <c r="C18" i="33"/>
  <c r="C113" i="34"/>
  <c r="C110" i="34" s="1"/>
  <c r="D53" i="33"/>
  <c r="D115" i="33"/>
  <c r="C99" i="34"/>
  <c r="C96" i="34" s="1"/>
  <c r="E60" i="34"/>
  <c r="D62" i="33"/>
  <c r="E49" i="33"/>
  <c r="D30" i="33"/>
  <c r="D61" i="33"/>
  <c r="E28" i="34"/>
  <c r="E110" i="34"/>
  <c r="D20" i="32"/>
  <c r="T20" i="32" s="1"/>
  <c r="E60" i="32"/>
  <c r="C63" i="32"/>
  <c r="C56" i="32"/>
  <c r="J28" i="32"/>
  <c r="D94" i="32"/>
  <c r="T94" i="32" s="1"/>
  <c r="D82" i="32"/>
  <c r="T82" i="32" s="1"/>
  <c r="C81" i="32"/>
  <c r="C74" i="32" s="1"/>
  <c r="I60" i="32"/>
  <c r="C10" i="28"/>
  <c r="C20" i="22"/>
  <c r="D25" i="22" s="1"/>
  <c r="J57" i="20"/>
  <c r="C38" i="20"/>
  <c r="E57" i="20"/>
  <c r="D22" i="19"/>
  <c r="C10" i="19"/>
  <c r="J123" i="15"/>
  <c r="J142" i="15" s="1"/>
  <c r="C73" i="16"/>
  <c r="D73" i="16" s="1"/>
  <c r="F73" i="16" s="1"/>
  <c r="D14" i="29"/>
  <c r="D13" i="29"/>
  <c r="D15" i="29"/>
  <c r="C32" i="28"/>
  <c r="C24" i="28"/>
  <c r="N38" i="26"/>
  <c r="Q26" i="17"/>
  <c r="Q63" i="17" s="1"/>
  <c r="F66" i="17" s="1"/>
  <c r="I19" i="41"/>
  <c r="I48" i="41"/>
  <c r="I47" i="41" s="1" a="1"/>
  <c r="I47" i="41" s="1"/>
  <c r="P46" i="41"/>
  <c r="C131" i="33"/>
  <c r="C124" i="33" s="1"/>
  <c r="D132" i="33"/>
  <c r="C71" i="33"/>
  <c r="D71" i="33" s="1"/>
  <c r="D69" i="33"/>
  <c r="D19" i="33"/>
  <c r="D101" i="33"/>
  <c r="D71" i="35"/>
  <c r="C57" i="33"/>
  <c r="D57" i="33" s="1"/>
  <c r="D65" i="33"/>
  <c r="C114" i="33"/>
  <c r="C11" i="35"/>
  <c r="D57" i="35"/>
  <c r="D112" i="33"/>
  <c r="C92" i="33"/>
  <c r="C85" i="33" s="1"/>
  <c r="D118" i="33"/>
  <c r="D32" i="33"/>
  <c r="D102" i="33"/>
  <c r="D100" i="33"/>
  <c r="C99" i="33"/>
  <c r="C38" i="33"/>
  <c r="E70" i="33"/>
  <c r="D13" i="33"/>
  <c r="C41" i="33"/>
  <c r="D134" i="34"/>
  <c r="C49" i="33"/>
  <c r="C81" i="33"/>
  <c r="C74" i="33" s="1"/>
  <c r="D100" i="34"/>
  <c r="C35" i="32"/>
  <c r="D143" i="32"/>
  <c r="T143" i="32" s="1"/>
  <c r="C142" i="32"/>
  <c r="C135" i="32" s="1"/>
  <c r="D100" i="32"/>
  <c r="T100" i="32" s="1"/>
  <c r="C99" i="32"/>
  <c r="D132" i="32"/>
  <c r="T132" i="32" s="1"/>
  <c r="D12" i="25"/>
  <c r="F12" i="25" s="1"/>
  <c r="B77" i="15"/>
  <c r="E25" i="22"/>
  <c r="D11" i="29"/>
  <c r="C10" i="29"/>
  <c r="C24" i="30" s="1"/>
  <c r="B11" i="25"/>
  <c r="E29" i="27" s="1"/>
  <c r="G29" i="27" s="1"/>
  <c r="F27" i="25"/>
  <c r="E10" i="29"/>
  <c r="C66" i="33"/>
  <c r="D66" i="34"/>
  <c r="D58" i="33"/>
  <c r="D29" i="33"/>
  <c r="D16" i="29"/>
  <c r="C11" i="32" l="1"/>
  <c r="K68" i="41"/>
  <c r="C96" i="32"/>
  <c r="M68" i="41"/>
  <c r="L146" i="35"/>
  <c r="C28" i="32"/>
  <c r="C10" i="32" s="1"/>
  <c r="M146" i="32"/>
  <c r="H146" i="34"/>
  <c r="C110" i="32"/>
  <c r="C60" i="32"/>
  <c r="R146" i="34"/>
  <c r="O146" i="32"/>
  <c r="F39" i="25"/>
  <c r="O146" i="34"/>
  <c r="T142" i="15"/>
  <c r="B156" i="15"/>
  <c r="N146" i="35"/>
  <c r="E10" i="35"/>
  <c r="C10" i="35"/>
  <c r="I146" i="34"/>
  <c r="J146" i="35"/>
  <c r="K10" i="35"/>
  <c r="P146" i="34"/>
  <c r="Q146" i="34"/>
  <c r="Q146" i="32"/>
  <c r="I10" i="32"/>
  <c r="G146" i="35"/>
  <c r="K10" i="34"/>
  <c r="L146" i="34"/>
  <c r="N146" i="34"/>
  <c r="G146" i="34"/>
  <c r="E110" i="33"/>
  <c r="K45" i="34"/>
  <c r="E46" i="33"/>
  <c r="S146" i="34"/>
  <c r="R146" i="35"/>
  <c r="O146" i="35"/>
  <c r="S146" i="35"/>
  <c r="Q146" i="35"/>
  <c r="J146" i="34"/>
  <c r="E96" i="33"/>
  <c r="C10" i="34"/>
  <c r="E10" i="32"/>
  <c r="J45" i="32"/>
  <c r="C46" i="32"/>
  <c r="G146" i="32"/>
  <c r="K146" i="32"/>
  <c r="J68" i="41"/>
  <c r="H68" i="41"/>
  <c r="F142" i="15"/>
  <c r="D142" i="15"/>
  <c r="B122" i="15"/>
  <c r="B123" i="15" s="1"/>
  <c r="B142" i="15" s="1"/>
  <c r="E45" i="35"/>
  <c r="E28" i="33"/>
  <c r="P146" i="32"/>
  <c r="N146" i="32"/>
  <c r="H146" i="32"/>
  <c r="E45" i="32"/>
  <c r="Q50" i="41"/>
  <c r="P146" i="35"/>
  <c r="E10" i="34"/>
  <c r="E60" i="33"/>
  <c r="E45" i="34"/>
  <c r="J10" i="32"/>
  <c r="I45" i="32"/>
  <c r="D130" i="16"/>
  <c r="F130" i="16" s="1"/>
  <c r="G66" i="17"/>
  <c r="I66" i="17" s="1"/>
  <c r="E68" i="41"/>
  <c r="E142" i="15"/>
  <c r="C142" i="15"/>
  <c r="K53" i="41"/>
  <c r="M60" i="41"/>
  <c r="C45" i="35"/>
  <c r="C22" i="19"/>
  <c r="R142" i="15"/>
  <c r="C70" i="16"/>
  <c r="D70" i="16" s="1"/>
  <c r="F70" i="16" s="1"/>
  <c r="Q57" i="41"/>
  <c r="Q47" i="41"/>
  <c r="Q51" i="41"/>
  <c r="Q42" i="41"/>
  <c r="K60" i="41"/>
  <c r="Q52" i="41"/>
  <c r="K45" i="35"/>
  <c r="C11" i="33"/>
  <c r="D121" i="33"/>
  <c r="E11" i="33"/>
  <c r="C96" i="33"/>
  <c r="C45" i="34"/>
  <c r="C35" i="33"/>
  <c r="C28" i="33" s="1"/>
  <c r="G25" i="22"/>
  <c r="C115" i="16"/>
  <c r="D115" i="16" s="1"/>
  <c r="F115" i="16" s="1"/>
  <c r="C56" i="33"/>
  <c r="C46" i="33" s="1"/>
  <c r="C70" i="33"/>
  <c r="C154" i="32"/>
  <c r="C37" i="20"/>
  <c r="D38" i="20"/>
  <c r="L68" i="41"/>
  <c r="P142" i="15"/>
  <c r="C58" i="25"/>
  <c r="F58" i="25" s="1"/>
  <c r="I46" i="41"/>
  <c r="I58" i="41" s="1"/>
  <c r="I53" i="41"/>
  <c r="Q46" i="41"/>
  <c r="P58" i="41"/>
  <c r="C113" i="33"/>
  <c r="C110" i="33" s="1"/>
  <c r="D114" i="33"/>
  <c r="B147" i="15"/>
  <c r="N142" i="15"/>
  <c r="D11" i="25"/>
  <c r="F11" i="25" s="1"/>
  <c r="N10" i="26"/>
  <c r="N57" i="26" s="1"/>
  <c r="D66" i="33"/>
  <c r="C63" i="33"/>
  <c r="C150" i="35" l="1"/>
  <c r="C45" i="32"/>
  <c r="C146" i="32" s="1"/>
  <c r="C150" i="32"/>
  <c r="K146" i="34"/>
  <c r="I146" i="32"/>
  <c r="C158" i="32" s="1"/>
  <c r="J146" i="32"/>
  <c r="C146" i="35"/>
  <c r="E146" i="35"/>
  <c r="K146" i="35"/>
  <c r="C150" i="34"/>
  <c r="C146" i="34"/>
  <c r="E45" i="33"/>
  <c r="E146" i="32"/>
  <c r="E10" i="33"/>
  <c r="I68" i="41"/>
  <c r="N68" i="41" s="1"/>
  <c r="P68" i="41" s="1"/>
  <c r="E146" i="34"/>
  <c r="C116" i="16"/>
  <c r="D116" i="16" s="1"/>
  <c r="F116" i="16" s="1"/>
  <c r="B138" i="16" s="1"/>
  <c r="B139" i="16" s="1"/>
  <c r="C10" i="33"/>
  <c r="C60" i="33"/>
  <c r="C45" i="33" s="1"/>
  <c r="D103" i="20"/>
  <c r="G103" i="20" s="1"/>
  <c r="C57" i="20"/>
  <c r="D94" i="20" s="1"/>
  <c r="G94" i="20" s="1"/>
  <c r="P59" i="41"/>
  <c r="Q59" i="41" s="1"/>
  <c r="Q58" i="41"/>
  <c r="I59" i="41"/>
  <c r="I60" i="41" s="1"/>
  <c r="C38" i="37"/>
  <c r="C36" i="37"/>
  <c r="F36" i="38" s="1"/>
  <c r="I36" i="38" s="1"/>
  <c r="K36" i="38" s="1"/>
  <c r="C35" i="37"/>
  <c r="F35" i="38" s="1"/>
  <c r="I35" i="38" s="1"/>
  <c r="K35" i="38" s="1"/>
  <c r="D34" i="37"/>
  <c r="G34" i="38" s="1"/>
  <c r="I34" i="38" s="1"/>
  <c r="K34" i="38" s="1"/>
  <c r="D33" i="37"/>
  <c r="G33" i="38" s="1"/>
  <c r="I33" i="38" s="1"/>
  <c r="K33" i="38" s="1"/>
  <c r="D32" i="37"/>
  <c r="G32" i="38" s="1"/>
  <c r="I32" i="38" s="1"/>
  <c r="K32" i="38" s="1"/>
  <c r="D31" i="37"/>
  <c r="G31" i="38" s="1"/>
  <c r="I31" i="38" s="1"/>
  <c r="K31" i="38" s="1"/>
  <c r="C30" i="37"/>
  <c r="F30" i="38" s="1"/>
  <c r="I30" i="38" s="1"/>
  <c r="K30" i="38" s="1"/>
  <c r="C29" i="37"/>
  <c r="F29" i="38" s="1"/>
  <c r="I29" i="38" s="1"/>
  <c r="K29" i="38" s="1"/>
  <c r="N21" i="41" a="1"/>
  <c r="N21" i="41" s="1"/>
  <c r="D27" i="37"/>
  <c r="G27" i="38" s="1"/>
  <c r="I27" i="38" s="1"/>
  <c r="K27" i="38" s="1"/>
  <c r="D26" i="37"/>
  <c r="G26" i="38" s="1"/>
  <c r="I26" i="38" s="1"/>
  <c r="K26" i="38" s="1"/>
  <c r="D25" i="37"/>
  <c r="G25" i="38" s="1"/>
  <c r="I25" i="38" s="1"/>
  <c r="K25" i="38" s="1"/>
  <c r="D24" i="37"/>
  <c r="G24" i="38" s="1"/>
  <c r="I24" i="38" s="1"/>
  <c r="K24" i="38" s="1"/>
  <c r="D21" i="37"/>
  <c r="G21" i="38" s="1"/>
  <c r="I21" i="38" s="1"/>
  <c r="K21" i="38" s="1"/>
  <c r="D20" i="37"/>
  <c r="G20" i="38" s="1"/>
  <c r="I20" i="38" s="1"/>
  <c r="K20" i="38" s="1"/>
  <c r="D19" i="37"/>
  <c r="G19" i="38" s="1"/>
  <c r="I19" i="38" s="1"/>
  <c r="K19" i="38" s="1"/>
  <c r="D18" i="37"/>
  <c r="G18" i="38" s="1"/>
  <c r="I18" i="38" s="1"/>
  <c r="K18" i="38" s="1"/>
  <c r="N13" i="41" a="1"/>
  <c r="N13" i="41" s="1"/>
  <c r="D142" i="32"/>
  <c r="D131" i="32"/>
  <c r="D120" i="32"/>
  <c r="D113" i="32"/>
  <c r="D106" i="32"/>
  <c r="D99" i="32"/>
  <c r="D92" i="32"/>
  <c r="D85" i="32" s="1"/>
  <c r="D81" i="32"/>
  <c r="D56" i="32"/>
  <c r="D38" i="32"/>
  <c r="D35" i="32"/>
  <c r="D21" i="32"/>
  <c r="E146" i="33" l="1"/>
  <c r="C146" i="33"/>
  <c r="C154" i="34" s="1"/>
  <c r="N48" i="41"/>
  <c r="N19" i="41"/>
  <c r="N49" i="41"/>
  <c r="N28" i="41"/>
  <c r="P28" i="41" s="1"/>
  <c r="P60" i="41"/>
  <c r="Q60" i="41" s="1"/>
  <c r="C41" i="37"/>
  <c r="F41" i="38" s="1"/>
  <c r="I41" i="38" s="1"/>
  <c r="K41" i="38" s="1"/>
  <c r="F38" i="38"/>
  <c r="I38" i="38" s="1"/>
  <c r="K38" i="38" s="1"/>
  <c r="C39" i="37"/>
  <c r="F39" i="38" s="1"/>
  <c r="I39" i="38" s="1"/>
  <c r="K39" i="38" s="1"/>
  <c r="D28" i="37"/>
  <c r="G28" i="38" s="1"/>
  <c r="I28" i="38" s="1"/>
  <c r="K28" i="38" s="1"/>
  <c r="P21" i="41"/>
  <c r="P49" i="41" s="1"/>
  <c r="Q49" i="41" s="1"/>
  <c r="D23" i="37"/>
  <c r="G23" i="38" s="1"/>
  <c r="I23" i="38" s="1"/>
  <c r="K23" i="38" s="1"/>
  <c r="D17" i="37"/>
  <c r="G17" i="38" s="1"/>
  <c r="I17" i="38" s="1"/>
  <c r="K17" i="38" s="1"/>
  <c r="P13" i="41" a="1"/>
  <c r="P13" i="41" s="1"/>
  <c r="Q40" i="41"/>
  <c r="D11" i="37"/>
  <c r="D12" i="37"/>
  <c r="C162" i="32"/>
  <c r="D135" i="32"/>
  <c r="D110" i="32"/>
  <c r="D96" i="32"/>
  <c r="D41" i="32"/>
  <c r="D142" i="35"/>
  <c r="D135" i="35"/>
  <c r="D131" i="33"/>
  <c r="D124" i="33" s="1"/>
  <c r="D131" i="35"/>
  <c r="D124" i="35" s="1"/>
  <c r="D120" i="35"/>
  <c r="D113" i="35"/>
  <c r="D106" i="35"/>
  <c r="D99" i="35"/>
  <c r="D92" i="35"/>
  <c r="D85" i="35" s="1"/>
  <c r="D81" i="33"/>
  <c r="D74" i="33" s="1"/>
  <c r="D81" i="35"/>
  <c r="D74" i="35" s="1"/>
  <c r="D70" i="35"/>
  <c r="D70" i="33"/>
  <c r="D63" i="35"/>
  <c r="D56" i="35"/>
  <c r="D49" i="35"/>
  <c r="D41" i="35"/>
  <c r="D38" i="35"/>
  <c r="D35" i="35"/>
  <c r="D24" i="35"/>
  <c r="D21" i="35"/>
  <c r="D18" i="35"/>
  <c r="D142" i="33"/>
  <c r="D142" i="34"/>
  <c r="D135" i="34" s="1"/>
  <c r="D131" i="34"/>
  <c r="D124" i="34" s="1"/>
  <c r="D120" i="34"/>
  <c r="D120" i="33"/>
  <c r="D113" i="34"/>
  <c r="D106" i="34"/>
  <c r="D99" i="33"/>
  <c r="D99" i="34"/>
  <c r="D92" i="34"/>
  <c r="D85" i="34" s="1"/>
  <c r="D92" i="33"/>
  <c r="D85" i="33" s="1"/>
  <c r="D81" i="34"/>
  <c r="D74" i="34" s="1"/>
  <c r="D70" i="34"/>
  <c r="D63" i="34"/>
  <c r="D60" i="34" s="1"/>
  <c r="D63" i="33"/>
  <c r="D56" i="34"/>
  <c r="D56" i="33"/>
  <c r="D49" i="33"/>
  <c r="D49" i="34"/>
  <c r="D41" i="33"/>
  <c r="D41" i="34"/>
  <c r="D38" i="34"/>
  <c r="D38" i="33"/>
  <c r="D35" i="34"/>
  <c r="D35" i="33"/>
  <c r="D24" i="34"/>
  <c r="D24" i="33"/>
  <c r="D21" i="34"/>
  <c r="D21" i="33"/>
  <c r="D18" i="34"/>
  <c r="D18" i="33"/>
  <c r="D10" i="29"/>
  <c r="D10" i="31"/>
  <c r="D10" i="30"/>
  <c r="D37" i="20"/>
  <c r="D57" i="20" s="1"/>
  <c r="D60" i="35" l="1"/>
  <c r="D28" i="34"/>
  <c r="N47" i="41" a="1"/>
  <c r="N47" i="41" s="1"/>
  <c r="N53" i="41" s="1"/>
  <c r="D46" i="34"/>
  <c r="P48" i="41"/>
  <c r="P19" i="41"/>
  <c r="Q19" i="41" s="1"/>
  <c r="D46" i="35"/>
  <c r="D96" i="34"/>
  <c r="D110" i="34"/>
  <c r="C42" i="37"/>
  <c r="Q38" i="41"/>
  <c r="Q37" i="41"/>
  <c r="Q34" i="41"/>
  <c r="Q36" i="41"/>
  <c r="Q35" i="41"/>
  <c r="Q32" i="41"/>
  <c r="Q33" i="41"/>
  <c r="Q26" i="41"/>
  <c r="Q31" i="41"/>
  <c r="Q30" i="41"/>
  <c r="Q27" i="41"/>
  <c r="Q28" i="41"/>
  <c r="Q24" i="41"/>
  <c r="Q25" i="41"/>
  <c r="Q22" i="41"/>
  <c r="Q23" i="41"/>
  <c r="Q18" i="41"/>
  <c r="Q21" i="41"/>
  <c r="C22" i="37"/>
  <c r="F22" i="38" s="1"/>
  <c r="I22" i="38" s="1"/>
  <c r="K22" i="38" s="1"/>
  <c r="Q16" i="41"/>
  <c r="Q17" i="41"/>
  <c r="Q14" i="41"/>
  <c r="Q15" i="41"/>
  <c r="Q13" i="41"/>
  <c r="C16" i="37"/>
  <c r="F16" i="38" s="1"/>
  <c r="I16" i="38" s="1"/>
  <c r="K16" i="38" s="1"/>
  <c r="D110" i="35"/>
  <c r="D96" i="35"/>
  <c r="D28" i="35"/>
  <c r="D11" i="35"/>
  <c r="D60" i="33"/>
  <c r="D28" i="33"/>
  <c r="D11" i="34"/>
  <c r="D46" i="33"/>
  <c r="D11" i="33"/>
  <c r="D124" i="32"/>
  <c r="D74" i="32"/>
  <c r="D70" i="32"/>
  <c r="D63" i="32"/>
  <c r="D60" i="32" s="1"/>
  <c r="D49" i="32"/>
  <c r="D46" i="32" s="1"/>
  <c r="D28" i="32"/>
  <c r="D24" i="32"/>
  <c r="D18" i="32"/>
  <c r="D11" i="32" s="1"/>
  <c r="D10" i="32" s="1"/>
  <c r="D10" i="28"/>
  <c r="D135" i="33"/>
  <c r="D113" i="33"/>
  <c r="D110" i="33" s="1"/>
  <c r="D106" i="33"/>
  <c r="D96" i="33" s="1"/>
  <c r="N42" i="41" l="1"/>
  <c r="N52" i="41" s="1"/>
  <c r="N46" i="41" s="1"/>
  <c r="D10" i="34"/>
  <c r="D45" i="34"/>
  <c r="D45" i="35"/>
  <c r="P53" i="41"/>
  <c r="Q53" i="41" s="1"/>
  <c r="Q48" i="41"/>
  <c r="F42" i="38"/>
  <c r="I42" i="38" s="1"/>
  <c r="K42" i="38" s="1"/>
  <c r="C44" i="37"/>
  <c r="F44" i="38" s="1"/>
  <c r="D10" i="35"/>
  <c r="D10" i="33"/>
  <c r="D45" i="33"/>
  <c r="D45" i="32"/>
  <c r="N44" i="41" l="1"/>
  <c r="O53" i="41" s="1"/>
  <c r="D146" i="34"/>
  <c r="D146" i="35"/>
  <c r="N58" i="41"/>
  <c r="D146" i="32"/>
  <c r="D146" i="33"/>
  <c r="O18" i="41" l="1"/>
  <c r="O33" i="41"/>
  <c r="O23" i="41"/>
  <c r="O15" i="41"/>
  <c r="O22" i="41"/>
  <c r="O14" i="41"/>
  <c r="O32" i="41"/>
  <c r="O27" i="41"/>
  <c r="O48" i="41"/>
  <c r="O46" i="41"/>
  <c r="O52" i="41"/>
  <c r="O13" i="41"/>
  <c r="O25" i="41"/>
  <c r="O17" i="41"/>
  <c r="O16" i="41"/>
  <c r="O24" i="41"/>
  <c r="O35" i="41"/>
  <c r="O30" i="41"/>
  <c r="O36" i="41"/>
  <c r="O40" i="41"/>
  <c r="O28" i="41"/>
  <c r="O42" i="41"/>
  <c r="O34" i="41"/>
  <c r="O44" i="41"/>
  <c r="O47" i="41"/>
  <c r="O49" i="41"/>
  <c r="O19" i="41"/>
  <c r="O57" i="41"/>
  <c r="O26" i="41"/>
  <c r="O21" i="41"/>
  <c r="O37" i="41"/>
  <c r="O51" i="41"/>
  <c r="O31" i="41"/>
  <c r="O38" i="41"/>
  <c r="O50" i="41"/>
  <c r="N59" i="41"/>
  <c r="O59" i="41" s="1"/>
  <c r="O58" i="41"/>
  <c r="N60" i="41" l="1"/>
  <c r="D81" i="39" a="1"/>
  <c r="D56" i="39" a="1"/>
  <c r="D56" i="39" l="1"/>
  <c r="D81" i="39"/>
  <c r="C46" i="37"/>
  <c r="F47" i="38" s="1"/>
  <c r="I62" i="41"/>
  <c r="I64" i="41" s="1"/>
  <c r="I65" i="41" s="1"/>
  <c r="M62" i="41"/>
  <c r="M64" i="41" s="1"/>
  <c r="M65" i="41" s="1"/>
  <c r="K62" i="41"/>
  <c r="K64" i="41" s="1"/>
  <c r="K65" i="41" s="1"/>
  <c r="C74" i="41"/>
  <c r="O60" i="41"/>
  <c r="C48" i="37" l="1"/>
  <c r="F49" i="38" s="1"/>
  <c r="E57" i="39"/>
  <c r="I66" i="41" l="1"/>
  <c r="K66" i="41"/>
  <c r="M66" i="41"/>
  <c r="E59" i="39"/>
  <c r="C62" i="39"/>
  <c r="D71" i="39" s="1"/>
  <c r="D80" i="39" s="1"/>
  <c r="E82" i="39" s="1"/>
  <c r="E11" i="37"/>
  <c r="E12" i="37"/>
  <c r="C12" i="37" s="1"/>
  <c r="F12" i="38" l="1"/>
  <c r="I12" i="38" s="1"/>
  <c r="K12" i="38" s="1"/>
  <c r="C53" i="37"/>
  <c r="C52" i="37"/>
  <c r="E84" i="39"/>
  <c r="F11" i="37"/>
  <c r="C11" i="37" s="1"/>
  <c r="F11" i="38" l="1"/>
  <c r="C51" i="37"/>
  <c r="C50" i="37"/>
  <c r="I11" i="38" l="1"/>
  <c r="K11" i="38" s="1"/>
  <c r="C51" i="38" s="1"/>
  <c r="C52" i="3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<sst xmlns="http://schemas.openxmlformats.org/spreadsheetml/2006/main" count="4343" uniqueCount="1644">
  <si>
    <t>Y</t>
  </si>
  <si>
    <t>CA.G.LAR.1.AH Local Assets Req</t>
  </si>
  <si>
    <t>CA.G.LAR.3 Local Assets Listing</t>
  </si>
  <si>
    <t>B.G.EC.P.M</t>
  </si>
  <si>
    <t>B.LT.ILAS.NB.XXX</t>
  </si>
  <si>
    <t>B.G.R.1 GI Results (Total)</t>
  </si>
  <si>
    <t>B.G.R.4B Motor Exposure</t>
  </si>
  <si>
    <t>B.G.R.5B EC Exposure</t>
  </si>
  <si>
    <t>F.1 EBS</t>
  </si>
  <si>
    <t>F.1A Commentary on EBS</t>
  </si>
  <si>
    <t>F.2</t>
  </si>
  <si>
    <t>F.2 EBS by LT Portfolios</t>
  </si>
  <si>
    <t>Property</t>
  </si>
  <si>
    <t>Equity</t>
  </si>
  <si>
    <t>F.A.3 Fixed income</t>
  </si>
  <si>
    <t>F.A.4 Derivatives</t>
  </si>
  <si>
    <t>F.A.5 Cash and Deposits</t>
  </si>
  <si>
    <t>F.A.6</t>
  </si>
  <si>
    <t>F.A.6 Port Inv</t>
  </si>
  <si>
    <t>F.A.6A</t>
  </si>
  <si>
    <t>F.A.6A Port Inv of Port Inv</t>
  </si>
  <si>
    <t>F.LT.3 TVOG</t>
  </si>
  <si>
    <t>F.LT.1.2</t>
  </si>
  <si>
    <t>CA.P.1.Q PCA Summary NetFDB</t>
  </si>
  <si>
    <t>B.G.EC.D.Q</t>
  </si>
  <si>
    <t>CA.R.2 Features of instruments</t>
  </si>
  <si>
    <t>B.G.EC.R.A</t>
  </si>
  <si>
    <t>B.G.EC.D.A</t>
  </si>
  <si>
    <t>F34</t>
  </si>
  <si>
    <t>Participating Business</t>
  </si>
  <si>
    <t>No</t>
  </si>
  <si>
    <t>Yes</t>
  </si>
  <si>
    <t>F.LT.MA.X.2 MA Asset Data</t>
  </si>
  <si>
    <t>F.LT.MA.X.3 MA Liability Data</t>
  </si>
  <si>
    <t>F.LT.MA.X.4 MA Cashflow</t>
  </si>
  <si>
    <t>CA.P.1.A Summary NetFDB</t>
  </si>
  <si>
    <t>CA.P.2 Summary GrossFDB</t>
  </si>
  <si>
    <t>CA.P.M.7 CCY</t>
  </si>
  <si>
    <t>CA.P.LT.3 Product</t>
  </si>
  <si>
    <t>Reverse Mortgage</t>
  </si>
  <si>
    <t>CA.P.G.5_NatCat_OutwardRI</t>
  </si>
  <si>
    <t>CA.P.G.6_NatCat_Exposure</t>
  </si>
  <si>
    <t>CA.P.G.7D_NatCat_Own_Details</t>
  </si>
  <si>
    <t>CA.P.G.8_MMCAT_NonSystemic</t>
  </si>
  <si>
    <t>CA.P.G.9_MMCAT_Systemic</t>
  </si>
  <si>
    <t>CA.P.G.10_CollateralCheck</t>
  </si>
  <si>
    <t>B.G.TR.1.00.00XYZ</t>
  </si>
  <si>
    <t>B.G.TR.2.00.00XYZ</t>
  </si>
  <si>
    <t>B.IHIP.3</t>
  </si>
  <si>
    <t>B.IHIP.8</t>
  </si>
  <si>
    <t>General Insurance</t>
  </si>
  <si>
    <t>F.A.3A Credit Rating</t>
  </si>
  <si>
    <t>F.0 Entity Scope</t>
  </si>
  <si>
    <t>Description</t>
  </si>
  <si>
    <t>N</t>
  </si>
  <si>
    <t>F.A.7A RP Transaction</t>
  </si>
  <si>
    <t>F.A.9 Structured Products</t>
  </si>
  <si>
    <t>F.CONC.3 LE</t>
  </si>
  <si>
    <t>F.A.7 Related Parties</t>
  </si>
  <si>
    <t>F.L.1 Financial Liabilities</t>
  </si>
  <si>
    <t>F.LT.MA.X.1 Portfolio Info</t>
  </si>
  <si>
    <t>(Input 1)</t>
  </si>
  <si>
    <t>(Input 2)</t>
  </si>
  <si>
    <t>(Input 3)</t>
  </si>
  <si>
    <t>(Input 4)</t>
  </si>
  <si>
    <t>(Input 5)</t>
  </si>
  <si>
    <t>(Jurisdiction) Branch 1</t>
  </si>
  <si>
    <t>(Jurisdiction) Branch 2</t>
  </si>
  <si>
    <t>(Jurisdiction) Branch 3</t>
  </si>
  <si>
    <t>(Jurisdiction) Branch 4</t>
  </si>
  <si>
    <t>[Name of Long-Term MA Portfolio 1]</t>
  </si>
  <si>
    <t>[Name of Long-Term MA Portfolio 10]</t>
  </si>
  <si>
    <t>[Name of Long-Term MA Portfolio 11]</t>
  </si>
  <si>
    <t>[Name of Long-Term MA Portfolio 2]</t>
  </si>
  <si>
    <t>[Name of Long-Term MA Portfolio 3]</t>
  </si>
  <si>
    <t>[Name of Long-Term MA Portfolio 4]</t>
  </si>
  <si>
    <t>[Name of Long-Term MA Portfolio 5]</t>
  </si>
  <si>
    <t>[Name of Long-Term MA Portfolio 6]</t>
  </si>
  <si>
    <t>[Name of Long-Term MA Portfolio 7]</t>
  </si>
  <si>
    <t>[Name of Long-Term MA Portfolio 8]</t>
  </si>
  <si>
    <t>[Name of Long-Term MA Portfolio 9]</t>
  </si>
  <si>
    <t>[Other Risk]</t>
  </si>
  <si>
    <t>With transition</t>
  </si>
  <si>
    <t>Sheet Name</t>
  </si>
  <si>
    <t>Address</t>
  </si>
  <si>
    <t>Type</t>
  </si>
  <si>
    <t>Data Validation less than 255 (Using code set values)</t>
  </si>
  <si>
    <t>Data Validation over 255 (Using Name Label values)</t>
  </si>
  <si>
    <t>Editable</t>
  </si>
  <si>
    <t>Check in gene</t>
  </si>
  <si>
    <t>Check after set dropdown</t>
  </si>
  <si>
    <t>D14:E23</t>
    <phoneticPr fontId="3" type="noConversion"/>
  </si>
  <si>
    <t>Code</t>
  </si>
  <si>
    <t>--,✔</t>
  </si>
  <si>
    <t>B10</t>
    <phoneticPr fontId="3" type="noConversion"/>
  </si>
  <si>
    <t>✔,❌</t>
  </si>
  <si>
    <t>B32</t>
    <phoneticPr fontId="3" type="noConversion"/>
  </si>
  <si>
    <t>B33</t>
  </si>
  <si>
    <t>C15:D15</t>
    <phoneticPr fontId="3" type="noConversion"/>
  </si>
  <si>
    <t>Commencement Date, last financial year-end date</t>
  </si>
  <si>
    <t>-</t>
  </si>
  <si>
    <t>B19</t>
    <phoneticPr fontId="3" type="noConversion"/>
  </si>
  <si>
    <t xml:space="preserve">N/A, 3%, 5% </t>
  </si>
  <si>
    <t>C26</t>
    <phoneticPr fontId="3" type="noConversion"/>
  </si>
  <si>
    <t>the charge., the charge and surcharge.</t>
  </si>
  <si>
    <t xml:space="preserve">B.G.EC.R.Q </t>
  </si>
  <si>
    <t>B24</t>
    <phoneticPr fontId="3" type="noConversion"/>
  </si>
  <si>
    <t>D10</t>
    <phoneticPr fontId="3" type="noConversion"/>
  </si>
  <si>
    <t>have offered, are prepared to offer</t>
  </si>
  <si>
    <t>C6:F6</t>
    <phoneticPr fontId="3" type="noConversion"/>
  </si>
  <si>
    <t>Direct Insurer, Reinsurer</t>
  </si>
  <si>
    <t>X</t>
  </si>
  <si>
    <t>D37:M37</t>
    <phoneticPr fontId="3" type="noConversion"/>
  </si>
  <si>
    <t>1. Private Cars, 2. Goods Carrying Vehicles, 3. Tractors, 4. Taxis, 5a. Public Light Buses - Green, 5b. Public Light Buses - Red, 6. Private Light Buses &amp; Non-Franchised Buses, 7. Motor Cycles, 8. Others</t>
  </si>
  <si>
    <t>Yes</t>
    <phoneticPr fontId="3" type="noConversion"/>
  </si>
  <si>
    <t>X removed</t>
  </si>
  <si>
    <t>D51</t>
    <phoneticPr fontId="3" type="noConversion"/>
  </si>
  <si>
    <t>Yes, No</t>
  </si>
  <si>
    <t>D41</t>
    <phoneticPr fontId="3" type="noConversion"/>
  </si>
  <si>
    <t>B7</t>
    <phoneticPr fontId="3" type="noConversion"/>
  </si>
  <si>
    <t>HP, CPUD, 105</t>
  </si>
  <si>
    <t>B6</t>
    <phoneticPr fontId="3" type="noConversion"/>
  </si>
  <si>
    <t>C13</t>
    <phoneticPr fontId="3" type="noConversion"/>
  </si>
  <si>
    <t>0, 0.5, 1</t>
  </si>
  <si>
    <t>E11:E54</t>
    <phoneticPr fontId="3" type="noConversion"/>
  </si>
  <si>
    <t>Listed, Unlisted</t>
  </si>
  <si>
    <t>H11:H54</t>
    <phoneticPr fontId="3" type="noConversion"/>
  </si>
  <si>
    <t>Rating 1, Rating 2, Rating 3, Rating 4, Rating 5, Rating 6, Rating 7, Unrated</t>
  </si>
  <si>
    <t>A11:A54</t>
    <phoneticPr fontId="3" type="noConversion"/>
  </si>
  <si>
    <t>Label</t>
  </si>
  <si>
    <t>DROPDOWN_1</t>
  </si>
  <si>
    <t>CA.MM.LAR.1.AH Local Assets Req</t>
  </si>
  <si>
    <t>P7</t>
    <phoneticPr fontId="3" type="noConversion"/>
  </si>
  <si>
    <t>Jul 2024 - Jun 2025,Jul 2025 - Jun 2026,Jul 2026 - Jun 2027</t>
  </si>
  <si>
    <t>A27</t>
    <phoneticPr fontId="3" type="noConversion"/>
  </si>
  <si>
    <t>Level,Mass</t>
  </si>
  <si>
    <t>A14</t>
    <phoneticPr fontId="3" type="noConversion"/>
  </si>
  <si>
    <t>Up,Down</t>
  </si>
  <si>
    <t>P6</t>
    <phoneticPr fontId="3" type="noConversion"/>
  </si>
  <si>
    <t>With transition, Without transition</t>
  </si>
  <si>
    <t>E46:S46</t>
    <phoneticPr fontId="3" type="noConversion"/>
  </si>
  <si>
    <t>Always be written down fully, May be written down partially, Will always be written down partially</t>
  </si>
  <si>
    <t>next to table</t>
  </si>
  <si>
    <t>E39:S39</t>
    <phoneticPr fontId="3" type="noConversion"/>
  </si>
  <si>
    <t>Always convert fully, May convert fully or partially, Will always convert partially</t>
  </si>
  <si>
    <t>E37:S37</t>
    <phoneticPr fontId="3" type="noConversion"/>
  </si>
  <si>
    <t>Convertible, Nonconvertible</t>
  </si>
  <si>
    <t>E28:S28</t>
    <phoneticPr fontId="3" type="noConversion"/>
  </si>
  <si>
    <t>Fixed, Floating, Fixed to floating, Floating to fixed</t>
  </si>
  <si>
    <t>E31:S32</t>
    <phoneticPr fontId="3" type="noConversion"/>
  </si>
  <si>
    <t>Fully discretionary, Partially discretionary, Mandatory</t>
  </si>
  <si>
    <t>E41:S41</t>
    <phoneticPr fontId="3" type="noConversion"/>
  </si>
  <si>
    <t>Mandatory, Optional, NA</t>
  </si>
  <si>
    <t>E34:S34</t>
    <phoneticPr fontId="3" type="noConversion"/>
  </si>
  <si>
    <t>Noncumulative, Cumulative</t>
  </si>
  <si>
    <t>E47:S47</t>
    <phoneticPr fontId="3" type="noConversion"/>
  </si>
  <si>
    <t>Permanent, Temporary, NA</t>
  </si>
  <si>
    <t>E22:S22</t>
    <phoneticPr fontId="3" type="noConversion"/>
  </si>
  <si>
    <t>Perpetual, Dated</t>
  </si>
  <si>
    <t>E20:S20</t>
    <phoneticPr fontId="3" type="noConversion"/>
  </si>
  <si>
    <t>Shareholders’ equity, Liability – amortised cost, Liability – fair value option, Non-controlling interest in consolidated subsidiary</t>
  </si>
  <si>
    <t>E49:S49</t>
    <phoneticPr fontId="3" type="noConversion"/>
  </si>
  <si>
    <t>Statutory, Contractual, Exemption from subordination</t>
  </si>
  <si>
    <t>E12:S12</t>
    <phoneticPr fontId="3" type="noConversion"/>
  </si>
  <si>
    <t>Unlimited Tier 1, Limited Tier 1, Tier 2</t>
  </si>
  <si>
    <t>E42:S42</t>
    <phoneticPr fontId="3" type="noConversion"/>
  </si>
  <si>
    <t>E24:S24</t>
    <phoneticPr fontId="3" type="noConversion"/>
  </si>
  <si>
    <t>E30:S30</t>
    <phoneticPr fontId="3" type="noConversion"/>
  </si>
  <si>
    <t>E33:S33</t>
    <phoneticPr fontId="3" type="noConversion"/>
  </si>
  <si>
    <t>E35:S35</t>
    <phoneticPr fontId="3" type="noConversion"/>
  </si>
  <si>
    <t>E44:S44</t>
    <phoneticPr fontId="3" type="noConversion"/>
  </si>
  <si>
    <t>H8</t>
    <phoneticPr fontId="3" type="noConversion"/>
  </si>
  <si>
    <t>Yes, No, Not applicable</t>
  </si>
  <si>
    <t>J8</t>
    <phoneticPr fontId="3" type="noConversion"/>
  </si>
  <si>
    <t>E15:N15</t>
    <phoneticPr fontId="3" type="noConversion"/>
  </si>
  <si>
    <t>Lapse Cash Flows, Simplified +20% Proxy, N/A</t>
  </si>
  <si>
    <t>E14:N14</t>
    <phoneticPr fontId="3" type="noConversion"/>
  </si>
  <si>
    <t>MA with LTA, MA without LTA, 15% Proxy MA, RFR,N/A</t>
  </si>
  <si>
    <t>O14</t>
    <phoneticPr fontId="3" type="noConversion"/>
  </si>
  <si>
    <t>RFR,N/A</t>
  </si>
  <si>
    <t>E20:N20</t>
    <phoneticPr fontId="3" type="noConversion"/>
  </si>
  <si>
    <t>Stressed Effective Duration,Base Modified Duration, N/A</t>
  </si>
  <si>
    <t>H11:L11</t>
    <phoneticPr fontId="3" type="noConversion"/>
  </si>
  <si>
    <t>E64:E68</t>
    <phoneticPr fontId="3" type="noConversion"/>
  </si>
  <si>
    <t>Buy, Sell</t>
  </si>
  <si>
    <t>P9:Q9</t>
    <phoneticPr fontId="3" type="noConversion"/>
  </si>
  <si>
    <t>Counterparty Default and Other Risk, Other Risk</t>
  </si>
  <si>
    <t>I65:I69</t>
  </si>
  <si>
    <t>Exchange-traded, OTC</t>
  </si>
  <si>
    <t>F65:F69</t>
  </si>
  <si>
    <t>Futures , Forwards , Swaps, Call options, Put options, Other Derivative Instruments</t>
  </si>
  <si>
    <t>G65:G69</t>
  </si>
  <si>
    <t>Interest Rate Contracts, Foreign Exchange Contracts, Equity Contracts, Credit Contracts, Others</t>
  </si>
  <si>
    <t>C65:C69</t>
  </si>
  <si>
    <t>Participating, Linked Long Term (Class C), Retirement scheme category I (Class G), Retirement scheme category II (Class H), Other Long Term, General Insurance, Shareholder's surplus + non-insurance operations, Company</t>
  </si>
  <si>
    <t>R65:R69</t>
  </si>
  <si>
    <t>E18:E27</t>
    <phoneticPr fontId="3" type="noConversion"/>
  </si>
  <si>
    <t>I18:I27</t>
    <phoneticPr fontId="3" type="noConversion"/>
  </si>
  <si>
    <t>M18:M27</t>
    <phoneticPr fontId="3" type="noConversion"/>
  </si>
  <si>
    <t>O18:O28</t>
    <phoneticPr fontId="3" type="noConversion"/>
  </si>
  <si>
    <t>DROPDOWN_3</t>
    <phoneticPr fontId="3" type="noConversion"/>
  </si>
  <si>
    <t>J18:J23</t>
    <phoneticPr fontId="3" type="noConversion"/>
  </si>
  <si>
    <t>DROPDOWN_3</t>
  </si>
  <si>
    <t>D10:D24</t>
    <phoneticPr fontId="3" type="noConversion"/>
  </si>
  <si>
    <t>Participating business, Linked Long Term (Class C), Retirement Scheme Category I (Class G), Retirement Scheme Category II (Class H), Other businesses, Multiple businesses (please specify the lines of business in commentaries)</t>
  </si>
  <si>
    <t>E10:E24</t>
    <phoneticPr fontId="3" type="noConversion"/>
  </si>
  <si>
    <t>Stochastic approach, 20% Proxy approach, Other approach (please specify in commentaries)</t>
  </si>
  <si>
    <t>S.L.S.2 List_broker coverholder</t>
  </si>
  <si>
    <t>C3</t>
    <phoneticPr fontId="3" type="noConversion"/>
  </si>
  <si>
    <t>Q1, Q2, Q3, Q4</t>
  </si>
  <si>
    <t>S.L.S.3 List_agent coverholder</t>
  </si>
  <si>
    <t>D10:D30</t>
    <phoneticPr fontId="3" type="noConversion"/>
  </si>
  <si>
    <t>[Select], Bank (Basel III), Bank (Other), Insurance (Life), Insurance (Non-life), Insurance (Composite), Asset Manager/Registered Investment Advisor   , Other Regulated Financial Entity, Other Non-regulated , Others, please provide details in Comments</t>
  </si>
  <si>
    <t>E10:F30</t>
    <phoneticPr fontId="3" type="noConversion"/>
  </si>
  <si>
    <t>B11:B30</t>
    <phoneticPr fontId="3" type="noConversion"/>
  </si>
  <si>
    <t>[Select], Overseas branch, Subsidiary, Associate, Joint Venture, Strategic investment, Others, please provide details in Comments</t>
  </si>
  <si>
    <t>B10:B11</t>
    <phoneticPr fontId="3" type="noConversion"/>
  </si>
  <si>
    <t>Local, Global</t>
  </si>
  <si>
    <t>C10:C11</t>
    <phoneticPr fontId="3" type="noConversion"/>
  </si>
  <si>
    <t>DROPDOWN_6</t>
  </si>
  <si>
    <t>G10:G11</t>
    <phoneticPr fontId="3" type="noConversion"/>
  </si>
  <si>
    <t>Y, N</t>
  </si>
  <si>
    <t>B16:B18</t>
    <phoneticPr fontId="3" type="noConversion"/>
  </si>
  <si>
    <t>DROPDOWN_10</t>
  </si>
  <si>
    <t>D16:D18</t>
    <phoneticPr fontId="3" type="noConversion"/>
  </si>
  <si>
    <t>1, 2, 3, 4, 5, 6, 7</t>
  </si>
  <si>
    <t>E16:E18</t>
    <phoneticPr fontId="3" type="noConversion"/>
  </si>
  <si>
    <t>DROPDOWN_15</t>
  </si>
  <si>
    <t>B10:B16</t>
    <phoneticPr fontId="3" type="noConversion"/>
  </si>
  <si>
    <t>DROPDOWN_28</t>
  </si>
  <si>
    <t>C10:C16</t>
    <phoneticPr fontId="3" type="noConversion"/>
  </si>
  <si>
    <t>Ultimate / Intermediate parent company, Subsidiary, Fellow subsidiary, Others, please provide details in Supplementary information</t>
  </si>
  <si>
    <t>D10:D16</t>
    <phoneticPr fontId="3" type="noConversion"/>
  </si>
  <si>
    <t>Insurance company, Regulated financial institution other than insurance company, Non-regulated financial institution, Non-financial institution, Natural Person, Others, please provide details in Supplementary information</t>
  </si>
  <si>
    <t>E10:E16</t>
    <phoneticPr fontId="3" type="noConversion"/>
  </si>
  <si>
    <t>DROPDOWN_36</t>
  </si>
  <si>
    <t>G10:G16</t>
    <phoneticPr fontId="3" type="noConversion"/>
  </si>
  <si>
    <t>HKD, USD, RMB, Others, please provide details in Supplementary information</t>
  </si>
  <si>
    <t>B10:B17</t>
    <phoneticPr fontId="3" type="noConversion"/>
  </si>
  <si>
    <t>C10:C17</t>
    <phoneticPr fontId="3" type="noConversion"/>
  </si>
  <si>
    <t>D10:D17</t>
    <phoneticPr fontId="3" type="noConversion"/>
  </si>
  <si>
    <t>F10:F17</t>
    <phoneticPr fontId="3" type="noConversion"/>
  </si>
  <si>
    <t xml:space="preserve">Recurring , Non recurring </t>
  </si>
  <si>
    <t>G10:G17</t>
    <phoneticPr fontId="3" type="noConversion"/>
  </si>
  <si>
    <t>C8:C26</t>
    <phoneticPr fontId="3" type="noConversion"/>
  </si>
  <si>
    <t>Government bonds, Corporate bonds, Equity, Collective Investment Undertakings, Structured notes, Collateralised securities, Cash and deposits, Mortgages and loans, Properties, Other investments, No collateral</t>
  </si>
  <si>
    <t>D8:D26</t>
    <phoneticPr fontId="3" type="noConversion"/>
  </si>
  <si>
    <t>DROPDOWN_45</t>
  </si>
  <si>
    <t>G8:G26</t>
    <phoneticPr fontId="3" type="noConversion"/>
  </si>
  <si>
    <t>Call by the buyer, Call by the seller, Put by the buyer, Put by the seller, Any combination of the previous options</t>
  </si>
  <si>
    <t>H8:H26</t>
    <phoneticPr fontId="3" type="noConversion"/>
  </si>
  <si>
    <t>Yes , No</t>
  </si>
  <si>
    <t>I8:I26</t>
    <phoneticPr fontId="3" type="noConversion"/>
  </si>
  <si>
    <t>K8:K26</t>
    <phoneticPr fontId="3" type="noConversion"/>
  </si>
  <si>
    <t>Collateral calculated on the basis of net positions resulting from a set of contracts, Collateral calculated on the basis of a single contract, No collateral</t>
  </si>
  <si>
    <t>E11:E18</t>
    <phoneticPr fontId="3" type="noConversion"/>
  </si>
  <si>
    <t>E24:E31</t>
    <phoneticPr fontId="3" type="noConversion"/>
  </si>
  <si>
    <t>P11:P18</t>
    <phoneticPr fontId="3" type="noConversion"/>
  </si>
  <si>
    <t>Floating , Fixed , N/A, Others, please provide details in Supplementary information</t>
  </si>
  <si>
    <t>P24:P31</t>
    <phoneticPr fontId="3" type="noConversion"/>
  </si>
  <si>
    <t>D42</t>
    <phoneticPr fontId="3" type="noConversion"/>
  </si>
  <si>
    <t>&lt;Yes / No&gt;, Yes, No</t>
  </si>
  <si>
    <t>D55</t>
    <phoneticPr fontId="3" type="noConversion"/>
  </si>
  <si>
    <t>D57</t>
    <phoneticPr fontId="3" type="noConversion"/>
  </si>
  <si>
    <t>D61</t>
    <phoneticPr fontId="3" type="noConversion"/>
  </si>
  <si>
    <t>D69</t>
    <phoneticPr fontId="3" type="noConversion"/>
  </si>
  <si>
    <t>D71</t>
    <phoneticPr fontId="3" type="noConversion"/>
  </si>
  <si>
    <t>D73</t>
    <phoneticPr fontId="3" type="noConversion"/>
  </si>
  <si>
    <t>D75</t>
    <phoneticPr fontId="3" type="noConversion"/>
  </si>
  <si>
    <t>D78</t>
    <phoneticPr fontId="3" type="noConversion"/>
  </si>
  <si>
    <t>D82</t>
    <phoneticPr fontId="3" type="noConversion"/>
  </si>
  <si>
    <t>D85</t>
    <phoneticPr fontId="3" type="noConversion"/>
  </si>
  <si>
    <t>E47:F47</t>
    <phoneticPr fontId="3" type="noConversion"/>
  </si>
  <si>
    <t>Modified Duration, Effective Spread Duration</t>
  </si>
  <si>
    <t>D59</t>
    <phoneticPr fontId="3" type="noConversion"/>
  </si>
  <si>
    <t>&lt;Yes / No / N/A&gt;, Yes, No, N/A</t>
  </si>
  <si>
    <t>D63</t>
    <phoneticPr fontId="3" type="noConversion"/>
  </si>
  <si>
    <t>&lt;MA without LTA / MA with LTA&gt;, MA without LTA, MA with LTA</t>
  </si>
  <si>
    <t>E9:E10</t>
    <phoneticPr fontId="3" type="noConversion"/>
  </si>
  <si>
    <t>Rating 1, Rating 2, Rating 3, Rating 4</t>
  </si>
  <si>
    <t>D9</t>
    <phoneticPr fontId="3" type="noConversion"/>
  </si>
  <si>
    <t>Default approach, Simplification option</t>
  </si>
  <si>
    <t>M9</t>
    <phoneticPr fontId="3" type="noConversion"/>
  </si>
  <si>
    <t>C9:C27</t>
    <phoneticPr fontId="3" type="noConversion"/>
  </si>
  <si>
    <t>Single, Connected Group</t>
  </si>
  <si>
    <t>D9:D27</t>
    <phoneticPr fontId="3" type="noConversion"/>
  </si>
  <si>
    <t>2024, 2025, 2026</t>
  </si>
  <si>
    <t>B49:B58</t>
    <phoneticPr fontId="3" type="noConversion"/>
  </si>
  <si>
    <t>DROPDOWN_55</t>
  </si>
  <si>
    <t>E13:E22</t>
    <phoneticPr fontId="3" type="noConversion"/>
  </si>
  <si>
    <t>Whole of Life, Endowment, Annuities, Universal Life, Unit Linked, Term, A&amp;H (Medical), A&amp;H (Critical Illness), A&amp;H (Accident &amp; Disability), Class G, Class H, Group Life, Other Group Business, Policyholders' Funds on Deposit (FOD), Others</t>
  </si>
  <si>
    <t>F13:F22</t>
    <phoneticPr fontId="3" type="noConversion"/>
  </si>
  <si>
    <t>Class C, Class G, Class H, Participating, Others</t>
  </si>
  <si>
    <t>CA.P.G.3_P&amp;R_AGIRM</t>
  </si>
  <si>
    <t>F6</t>
    <phoneticPr fontId="3" type="noConversion"/>
  </si>
  <si>
    <t>Yes,No</t>
  </si>
  <si>
    <t>E10:E30</t>
    <phoneticPr fontId="3" type="noConversion"/>
  </si>
  <si>
    <t>C6</t>
    <phoneticPr fontId="3" type="noConversion"/>
  </si>
  <si>
    <t>Factor Approach,Own Assessment</t>
  </si>
  <si>
    <t>F24:H29</t>
    <phoneticPr fontId="3" type="noConversion"/>
  </si>
  <si>
    <t>F94:J94</t>
    <phoneticPr fontId="3" type="noConversion"/>
  </si>
  <si>
    <t>yes,no</t>
  </si>
  <si>
    <t>F96:J96</t>
    <phoneticPr fontId="3" type="noConversion"/>
  </si>
  <si>
    <t>F98:J98</t>
    <phoneticPr fontId="3" type="noConversion"/>
  </si>
  <si>
    <t>F100:J100</t>
    <phoneticPr fontId="3" type="noConversion"/>
  </si>
  <si>
    <t>F102:J102</t>
    <phoneticPr fontId="3" type="noConversion"/>
  </si>
  <si>
    <t>F104:J104</t>
    <phoneticPr fontId="3" type="noConversion"/>
  </si>
  <si>
    <t>F106:J106</t>
    <phoneticPr fontId="3" type="noConversion"/>
  </si>
  <si>
    <t>F108:J108</t>
    <phoneticPr fontId="3" type="noConversion"/>
  </si>
  <si>
    <t>F110:J110</t>
    <phoneticPr fontId="3" type="noConversion"/>
  </si>
  <si>
    <t>F112:J112</t>
    <phoneticPr fontId="3" type="noConversion"/>
  </si>
  <si>
    <t>F114:J114</t>
    <phoneticPr fontId="3" type="noConversion"/>
  </si>
  <si>
    <t>G26</t>
    <phoneticPr fontId="3" type="noConversion"/>
  </si>
  <si>
    <t>Direct, Facu. Prop, Facu. Non-Prop, Mixed of Non-Prop and others</t>
  </si>
  <si>
    <t>G73</t>
    <phoneticPr fontId="3" type="noConversion"/>
  </si>
  <si>
    <t>G113</t>
    <phoneticPr fontId="3" type="noConversion"/>
  </si>
  <si>
    <t>G155:G156</t>
    <phoneticPr fontId="3" type="noConversion"/>
  </si>
  <si>
    <t>F37:F57</t>
    <phoneticPr fontId="3" type="noConversion"/>
  </si>
  <si>
    <t>F83:F103</t>
    <phoneticPr fontId="3" type="noConversion"/>
  </si>
  <si>
    <t>F124:F144</t>
    <phoneticPr fontId="3" type="noConversion"/>
  </si>
  <si>
    <t>F168:F188</t>
    <phoneticPr fontId="3" type="noConversion"/>
  </si>
  <si>
    <t>H62:H63</t>
    <phoneticPr fontId="3" type="noConversion"/>
  </si>
  <si>
    <t>F23:F43</t>
    <phoneticPr fontId="3" type="noConversion"/>
  </si>
  <si>
    <t>F100:F120</t>
    <phoneticPr fontId="3" type="noConversion"/>
  </si>
  <si>
    <t>F158:F178</t>
    <phoneticPr fontId="3" type="noConversion"/>
  </si>
  <si>
    <t>D18:D38</t>
    <phoneticPr fontId="3" type="noConversion"/>
  </si>
  <si>
    <t>CA.G.LAR.1 Local Assets Req</t>
  </si>
  <si>
    <t>DROPDOWN_66</t>
  </si>
  <si>
    <t>B10:B28</t>
  </si>
  <si>
    <t>CODE</t>
  </si>
  <si>
    <t>VHIS - Standard, VHIS - Flexi, Others - individual (non VHIS) Plan Other than Rider, Others - individual (non VHIS) rider</t>
  </si>
  <si>
    <t>D10D28</t>
  </si>
  <si>
    <t>Hospitalisation only, Out-patient &amp; Hospitalisation, Others</t>
  </si>
  <si>
    <t>F10:F28</t>
  </si>
  <si>
    <t>M, F</t>
  </si>
  <si>
    <t>G10:G28</t>
  </si>
  <si>
    <t>Offer with Premium Loading only, Offer with CBE only, Offer with Premium Loading and CBE, Decline</t>
  </si>
  <si>
    <t>I10:W28</t>
  </si>
  <si>
    <t>500, 501, 502, 503, 504, 998, 601, 602, 603, 604, 605, 606, 607, 608, 609, 610, 611, 612, 613, 614</t>
  </si>
  <si>
    <t>B10:B33</t>
  </si>
  <si>
    <t>VHIS - Standard, VHIS - Flexi, Others - individual (non VHIS) Plan Other than Rider, Others - individual (non VHIS) rider, Group Policies</t>
  </si>
  <si>
    <t>D10:D33</t>
  </si>
  <si>
    <t>L10:M33,AX10:AY33</t>
  </si>
  <si>
    <t>0, 1</t>
  </si>
  <si>
    <t>BB10:B33</t>
  </si>
  <si>
    <t>F, M</t>
  </si>
  <si>
    <t>BE10:BE33</t>
  </si>
  <si>
    <t>0, 1, 2</t>
  </si>
  <si>
    <t>C7:D7</t>
  </si>
  <si>
    <t>Accident Year, Underwriting Year</t>
  </si>
  <si>
    <t>C6:F6</t>
  </si>
  <si>
    <t>C7:F7</t>
  </si>
  <si>
    <t>1, 2, 3, 4, 5, 6, 7, 8, 9, 10, 11, 12</t>
  </si>
  <si>
    <t>C10,C33</t>
  </si>
  <si>
    <t>E14:F23</t>
  </si>
  <si>
    <t>C10,C24</t>
  </si>
  <si>
    <t>E10</t>
  </si>
  <si>
    <t>Chief Executive, Director</t>
  </si>
  <si>
    <t>I.C. Cash and cash equivalents</t>
  </si>
  <si>
    <t>AED</t>
  </si>
  <si>
    <t>Full look-through</t>
    <phoneticPr fontId="3" type="noConversion"/>
  </si>
  <si>
    <t>Look-through Status</t>
  </si>
  <si>
    <t>I.D. Deposits with banks with original maturity more than three months</t>
  </si>
  <si>
    <t>AFN</t>
  </si>
  <si>
    <t>Actual allocation-based look-through</t>
    <phoneticPr fontId="3" type="noConversion"/>
  </si>
  <si>
    <t>Full look-through</t>
  </si>
  <si>
    <t>I.E. Debt securities </t>
    <phoneticPr fontId="3" type="noConversion"/>
  </si>
  <si>
    <t>ALL</t>
  </si>
  <si>
    <t>Mandate-based look-through</t>
  </si>
  <si>
    <t>I.E. Debt securities</t>
  </si>
  <si>
    <t>Actual allocation-based look-through</t>
  </si>
  <si>
    <t>I.F. Equities</t>
  </si>
  <si>
    <t>AMD</t>
  </si>
  <si>
    <t>No Look-through</t>
  </si>
  <si>
    <t xml:space="preserve">I.H. Properties </t>
    <phoneticPr fontId="3" type="noConversion"/>
  </si>
  <si>
    <t>ANG</t>
  </si>
  <si>
    <t>In combination (full and actual allocation-based look-through)</t>
  </si>
  <si>
    <t>I.H. Properties</t>
  </si>
  <si>
    <t>I.J. Loans and advances</t>
    <phoneticPr fontId="3" type="noConversion"/>
  </si>
  <si>
    <t>AOA</t>
  </si>
  <si>
    <t>In combination (full and mandate-based look-through)</t>
  </si>
  <si>
    <t>I.J. Loans and advances</t>
  </si>
  <si>
    <t>I.K. Reverse repurchase agreements</t>
  </si>
  <si>
    <t>ARS</t>
  </si>
  <si>
    <t>In combination (full and no look-through)</t>
  </si>
  <si>
    <t>I.L Subsidiaries</t>
  </si>
  <si>
    <t>AUD</t>
  </si>
  <si>
    <t>In combination (actual allocation-based and mandate-based look-through)</t>
  </si>
  <si>
    <t>I.M Affiliates / associates</t>
  </si>
  <si>
    <t>AWG</t>
  </si>
  <si>
    <t>In combination (actual allocation-based and no look-through)</t>
  </si>
  <si>
    <t>I.N Fellow subsidiaries</t>
  </si>
  <si>
    <t>AZN</t>
  </si>
  <si>
    <t>In combination (mandate-based and no look-through)</t>
  </si>
  <si>
    <t>I.T. [Any other assets, not elsewhere shown]</t>
    <phoneticPr fontId="3" type="noConversion"/>
  </si>
  <si>
    <t>BAM</t>
  </si>
  <si>
    <t>In combination (full, actual allocation-based and mandate-based look-through)</t>
  </si>
  <si>
    <t>I.T. [Any other assets not elsewhere shown]</t>
    <phoneticPr fontId="0" type="noConversion"/>
  </si>
  <si>
    <t>I.V. Letter of credit or other commitment from banks licensed in Hong Kong</t>
  </si>
  <si>
    <t>BBD</t>
  </si>
  <si>
    <t>In combination (full, actual allocation-based and no look-through)</t>
  </si>
  <si>
    <t>BDT</t>
  </si>
  <si>
    <t>In combination (full, mandate-based and no look-through)</t>
  </si>
  <si>
    <t/>
  </si>
  <si>
    <t>BGN</t>
  </si>
  <si>
    <t>In combination (actual allocation-based, mandate-based and no look-through)</t>
  </si>
  <si>
    <t>BHD</t>
  </si>
  <si>
    <t>In combination (all 4 approaches)</t>
  </si>
  <si>
    <t>BIF</t>
  </si>
  <si>
    <t>BMD</t>
  </si>
  <si>
    <t>BND</t>
  </si>
  <si>
    <t>BOB</t>
  </si>
  <si>
    <t>BRL</t>
  </si>
  <si>
    <t>BSD</t>
  </si>
  <si>
    <t>BTN</t>
  </si>
  <si>
    <t>BWP</t>
  </si>
  <si>
    <t>BYN</t>
  </si>
  <si>
    <t>BZD</t>
  </si>
  <si>
    <t>CAD</t>
  </si>
  <si>
    <t>CDF</t>
  </si>
  <si>
    <t>CHF</t>
  </si>
  <si>
    <t>CLP</t>
  </si>
  <si>
    <t>COP</t>
  </si>
  <si>
    <t>CRC</t>
  </si>
  <si>
    <t>CUP</t>
  </si>
  <si>
    <t>CVE</t>
  </si>
  <si>
    <t>CZK</t>
  </si>
  <si>
    <t>DJF</t>
  </si>
  <si>
    <t>DKK</t>
  </si>
  <si>
    <t>DOP</t>
  </si>
  <si>
    <t>DZD</t>
  </si>
  <si>
    <t>EGP</t>
  </si>
  <si>
    <t>ERN</t>
  </si>
  <si>
    <t>ETB</t>
  </si>
  <si>
    <t>EUR</t>
  </si>
  <si>
    <t>FJD</t>
  </si>
  <si>
    <t>FKP</t>
  </si>
  <si>
    <t>GBP</t>
  </si>
  <si>
    <t>GEL</t>
  </si>
  <si>
    <t>GGP</t>
  </si>
  <si>
    <t>GHS</t>
  </si>
  <si>
    <t>GIP</t>
  </si>
  <si>
    <t>GMD</t>
  </si>
  <si>
    <t>GNF</t>
  </si>
  <si>
    <t>GTQ</t>
  </si>
  <si>
    <t>GYD</t>
  </si>
  <si>
    <t>HNL</t>
  </si>
  <si>
    <t>HRK</t>
  </si>
  <si>
    <t>HTG</t>
  </si>
  <si>
    <t>HUF</t>
  </si>
  <si>
    <t>IDR</t>
  </si>
  <si>
    <t>ILS</t>
  </si>
  <si>
    <t>IMP</t>
  </si>
  <si>
    <t>INR</t>
  </si>
  <si>
    <t>IQD</t>
  </si>
  <si>
    <t>IRR</t>
  </si>
  <si>
    <t>ISK</t>
  </si>
  <si>
    <t>JEP</t>
  </si>
  <si>
    <t>JMD</t>
  </si>
  <si>
    <t>JOD</t>
  </si>
  <si>
    <t>JPY</t>
  </si>
  <si>
    <t>KES</t>
  </si>
  <si>
    <t>KGS</t>
  </si>
  <si>
    <t>KHR</t>
  </si>
  <si>
    <t>KMF</t>
  </si>
  <si>
    <t>KPW</t>
  </si>
  <si>
    <t>KRW</t>
  </si>
  <si>
    <t>KWD</t>
  </si>
  <si>
    <t>KYD</t>
  </si>
  <si>
    <t>KZT</t>
  </si>
  <si>
    <t>LAK</t>
  </si>
  <si>
    <t>LBP</t>
  </si>
  <si>
    <t>LKR</t>
  </si>
  <si>
    <t>LRD</t>
  </si>
  <si>
    <t>LSL</t>
  </si>
  <si>
    <t>LYD</t>
  </si>
  <si>
    <t>MAD</t>
  </si>
  <si>
    <t>MDL</t>
  </si>
  <si>
    <t>MGA</t>
  </si>
  <si>
    <t>MKD</t>
  </si>
  <si>
    <t>MMK</t>
  </si>
  <si>
    <t>MNT</t>
  </si>
  <si>
    <t>MOP</t>
  </si>
  <si>
    <t>MRU</t>
  </si>
  <si>
    <t>MUR</t>
  </si>
  <si>
    <t>MVR</t>
  </si>
  <si>
    <t>MWK</t>
  </si>
  <si>
    <t>MXN</t>
  </si>
  <si>
    <t>MYR</t>
  </si>
  <si>
    <t>MZN</t>
  </si>
  <si>
    <t>NAD</t>
  </si>
  <si>
    <t>NGN</t>
  </si>
  <si>
    <t>NIO</t>
  </si>
  <si>
    <t>NOK</t>
  </si>
  <si>
    <t>NPR</t>
  </si>
  <si>
    <t>NZD</t>
  </si>
  <si>
    <t>OMR</t>
  </si>
  <si>
    <t>PEN</t>
  </si>
  <si>
    <t>PGK</t>
  </si>
  <si>
    <t>PHP</t>
  </si>
  <si>
    <t>PKR</t>
  </si>
  <si>
    <t>PLN</t>
  </si>
  <si>
    <t>PYG</t>
  </si>
  <si>
    <t>QAR</t>
  </si>
  <si>
    <t>RON</t>
  </si>
  <si>
    <t>RSD</t>
  </si>
  <si>
    <t>RUB</t>
  </si>
  <si>
    <t>RWF</t>
  </si>
  <si>
    <t>SAR</t>
  </si>
  <si>
    <t>SBD</t>
  </si>
  <si>
    <t>SCR</t>
  </si>
  <si>
    <t>SDG</t>
  </si>
  <si>
    <t>SEK</t>
  </si>
  <si>
    <t>SGD</t>
  </si>
  <si>
    <t>SHP</t>
  </si>
  <si>
    <t>SLL</t>
  </si>
  <si>
    <t>SOS</t>
  </si>
  <si>
    <t>SRD</t>
  </si>
  <si>
    <t>SSP</t>
  </si>
  <si>
    <t>STN</t>
  </si>
  <si>
    <t>SYP</t>
  </si>
  <si>
    <t>SZL</t>
  </si>
  <si>
    <t>THB</t>
  </si>
  <si>
    <t>TJS</t>
  </si>
  <si>
    <t>TMT</t>
  </si>
  <si>
    <t>TND</t>
  </si>
  <si>
    <t>TOP</t>
  </si>
  <si>
    <t>TRY</t>
  </si>
  <si>
    <t>TTD</t>
  </si>
  <si>
    <t>TWD</t>
  </si>
  <si>
    <t>TZS</t>
  </si>
  <si>
    <t>UAH</t>
  </si>
  <si>
    <t>UGX</t>
  </si>
  <si>
    <t>UYU</t>
  </si>
  <si>
    <t>UZS</t>
  </si>
  <si>
    <t>VES</t>
  </si>
  <si>
    <t>VND</t>
  </si>
  <si>
    <t>VUV</t>
  </si>
  <si>
    <t>WST</t>
  </si>
  <si>
    <t>XAF</t>
  </si>
  <si>
    <t>XCD</t>
  </si>
  <si>
    <t>XDR</t>
  </si>
  <si>
    <t>XOF</t>
  </si>
  <si>
    <t>XPF</t>
  </si>
  <si>
    <t>YER</t>
  </si>
  <si>
    <t>ZAR</t>
  </si>
  <si>
    <t>ZMW</t>
  </si>
  <si>
    <t>Currency</t>
  </si>
  <si>
    <t>Issuer</t>
  </si>
  <si>
    <t>Unique identifier (eg CUSIP, ISIN or Bloomberg identifier for private placement</t>
  </si>
  <si>
    <t>Governing law(s) of the instrument</t>
  </si>
  <si>
    <t>Instrument type recognized under the Rules</t>
  </si>
  <si>
    <t>Amount recognised in regulatory capital (reporting currency)</t>
  </si>
  <si>
    <t>Nominal amount / Par Value of instrument (issuing currency)</t>
  </si>
  <si>
    <t>Original maturity date</t>
  </si>
  <si>
    <t>Optional call date, contingent call dates, and redemption amount</t>
  </si>
  <si>
    <t>Subsequent call dates, if applicable</t>
  </si>
  <si>
    <t>Coupon rate and any related index</t>
  </si>
  <si>
    <t>Position in subordination hierachy in liquidation (specify instrument type immediately senior to instrument)</t>
  </si>
  <si>
    <t xml:space="preserve">If yes, specify non-compliant features </t>
  </si>
  <si>
    <t>Involved down-streamed proceeds from holding company's structurally subordinated loan? If yes please provide details.</t>
  </si>
  <si>
    <t>Any key features of an instrument that are not already included in the above</t>
  </si>
  <si>
    <t>ISIN (if any)</t>
  </si>
  <si>
    <t>Commentaries</t>
  </si>
  <si>
    <t>Applicable to HK insurers or designated insurers: Of which belongs to Branch insurance operations outside Hong Kong (Please fill in the jurisdiction of each branch operation outside Hong Kong in the row below)</t>
  </si>
  <si>
    <t xml:space="preserve">Commentary on material quarterly movement </t>
  </si>
  <si>
    <t>Explanation</t>
  </si>
  <si>
    <t xml:space="preserve">Chosen benchmark (e.g. Total assets) </t>
  </si>
  <si>
    <t>If there has been any change in MA portfolios formation / grouping over the past quarter, please outline the change and provide explanation.</t>
  </si>
  <si>
    <t>Portfolios</t>
  </si>
  <si>
    <t>Distinct three-digit identifier X (e.g. PAR, UL1, etc.) for mapping MA worksheets</t>
  </si>
  <si>
    <t>Basis of Discount Rates (MA with LTA, MA without LTA, 15% Proxy MA or RFR)</t>
  </si>
  <si>
    <t>Lapse Basis for Predictability Factor (Lapse Cash Flows or Simplified + 25% Proxy)</t>
  </si>
  <si>
    <t>Approach for recalculation of MA under RCA (Stressed Effective Duration or Simplified factors)</t>
  </si>
  <si>
    <t>Lines of business (e.g. Participating, Class G, etc.) that the MA portfolio includes</t>
  </si>
  <si>
    <t>Name of hedging strategy</t>
  </si>
  <si>
    <t>Use of hedging strategy</t>
  </si>
  <si>
    <t>Hedged exposure</t>
  </si>
  <si>
    <t>Commentary on hedge effectiveness</t>
  </si>
  <si>
    <t>Name of derivative</t>
  </si>
  <si>
    <t>Hedging strategy</t>
  </si>
  <si>
    <t>Reference Entity/Underlying Assets/ Index (where applicable)</t>
  </si>
  <si>
    <t>Trigger Value or Rate (Strike Price / Rate) of the Underlying reference</t>
  </si>
  <si>
    <t>Commentary on contract features</t>
  </si>
  <si>
    <t>Name of Investment Advisor/ Investment Intermediary</t>
  </si>
  <si>
    <t>Place of Domicile of the Portfolio Investment</t>
  </si>
  <si>
    <t>Name of the Management Company</t>
  </si>
  <si>
    <t>Name of Secondary Portfolio Investment Item</t>
  </si>
  <si>
    <t>Product group</t>
  </si>
  <si>
    <t>Description of product group</t>
  </si>
  <si>
    <t>If not, please explain</t>
  </si>
  <si>
    <t>Comments</t>
  </si>
  <si>
    <t xml:space="preserve">F.1 Regulatory Balance Sheet </t>
  </si>
  <si>
    <t>Name of Insurer:</t>
  </si>
  <si>
    <t>Valuation Date:</t>
  </si>
  <si>
    <t>Reporting Period:</t>
  </si>
  <si>
    <t>(Unit: in HKD thousands)</t>
  </si>
  <si>
    <t>Long term offshore reinsurance business</t>
  </si>
  <si>
    <t>General offshore reinsurance business</t>
  </si>
  <si>
    <t>For branch operating in Hong Kong (other than a designated insurer), whether offshore reinsurance fund is established?</t>
    <phoneticPr fontId="0" type="noConversion"/>
  </si>
  <si>
    <t>Column 1</t>
  </si>
  <si>
    <t>Column 2</t>
  </si>
  <si>
    <t>Column 3</t>
  </si>
  <si>
    <t>Column 4</t>
  </si>
  <si>
    <t>Column 5</t>
  </si>
  <si>
    <t>Column 6</t>
  </si>
  <si>
    <t>Column 7</t>
  </si>
  <si>
    <t>Column 8</t>
  </si>
  <si>
    <t>Column 9</t>
  </si>
  <si>
    <t>Column 10</t>
  </si>
  <si>
    <t>Column 11</t>
  </si>
  <si>
    <t>Column 12</t>
  </si>
  <si>
    <t>Column 13</t>
  </si>
  <si>
    <t>Column 14</t>
  </si>
  <si>
    <t>Column 15</t>
  </si>
  <si>
    <t>Column 16</t>
  </si>
  <si>
    <t>Column 17</t>
  </si>
  <si>
    <t>Column 18</t>
  </si>
  <si>
    <t>Column 19</t>
  </si>
  <si>
    <t>Column 20</t>
  </si>
  <si>
    <t>Asset / Liability / Capital Items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</si>
  <si>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</si>
  <si>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</si>
  <si>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</si>
  <si>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</si>
  <si>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</si>
  <si>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</si>
  <si>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</si>
  <si>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</si>
  <si>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</si>
  <si>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</si>
  <si>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</si>
  <si>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</si>
  <si>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</si>
  <si>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(n)</t>
  </si>
  <si>
    <t>(o)</t>
  </si>
  <si>
    <t>(p)</t>
  </si>
  <si>
    <t>(q)</t>
  </si>
  <si>
    <t>(r)</t>
  </si>
  <si>
    <t>(s)</t>
  </si>
  <si>
    <t>Carrying values under scope of regulatory consolidation</t>
  </si>
  <si>
    <t>Long Term Insurance Business</t>
  </si>
  <si>
    <t>General Insurance Business</t>
  </si>
  <si>
    <t>Non-insurance operations</t>
  </si>
  <si>
    <t>Shareholder Fund</t>
  </si>
  <si>
    <t>HK insurers or designated insurers: all long term insurance business
Branch operating in Hong Kong: all long term insurance business, other than offshore RI business if offshore RI fund is established</t>
  </si>
  <si>
    <t>Applicable to branch operating in Hong Kong with offshore RI fund established: Offshore RI business related</t>
  </si>
  <si>
    <t>HK insurers or designated insurers: all general insurance business
Branch operating in Hong Kong: all general insurance business, other than offshore RI business if offshore RI fund is established</t>
  </si>
  <si>
    <t>Linked Long Term (Class C)</t>
  </si>
  <si>
    <t>Retirement scheme category I (Class G)</t>
  </si>
  <si>
    <t>Retirement scheme category II (Class H)</t>
  </si>
  <si>
    <t>Other Businesses</t>
  </si>
  <si>
    <t>Total carrying values of the branch</t>
  </si>
  <si>
    <t>Of which belongs to Long Term Fund</t>
  </si>
  <si>
    <t>As at the end of reporting period</t>
  </si>
  <si>
    <t>(T)</t>
  </si>
  <si>
    <r>
      <t xml:space="preserve">I – Total assets </t>
    </r>
    <r>
      <rPr>
        <sz val="10"/>
        <rFont val="Arial"/>
        <family val="2"/>
      </rPr>
      <t> </t>
    </r>
  </si>
  <si>
    <t>I.A. Goodwill</t>
  </si>
  <si>
    <t>I.B. Intangible assets</t>
    <phoneticPr fontId="0" type="noConversion"/>
  </si>
  <si>
    <t>I.C. Cash and cash equivalents, and statutory deposits</t>
  </si>
  <si>
    <t>I.C1. Statutory deposits</t>
  </si>
  <si>
    <t>I.C2. Non-statutory or other deposits</t>
  </si>
  <si>
    <t>I.D. Deposits with original maturity more than three months</t>
  </si>
  <si>
    <r>
      <t>I.E. Debt securities</t>
    </r>
    <r>
      <rPr>
        <sz val="10"/>
        <rFont val="Arial"/>
        <family val="2"/>
      </rPr>
      <t> </t>
    </r>
  </si>
  <si>
    <t>I.E1. Sovereign issued</t>
  </si>
  <si>
    <t>I.E2. Issued by domestic public sector entity and other public sector entity fully guaranteed by government or central banks</t>
  </si>
  <si>
    <t>I.E3. Corporate issued</t>
  </si>
  <si>
    <t xml:space="preserve">I.E4. Asset backed securities </t>
  </si>
  <si>
    <t>I.E5. Other structured securities</t>
  </si>
  <si>
    <t>I.E6. Other debt securities</t>
  </si>
  <si>
    <t>I.F1. Listed equities</t>
  </si>
  <si>
    <t>I.F2. Unlisted or private equities</t>
    <phoneticPr fontId="0" type="noConversion"/>
  </si>
  <si>
    <t>I.F3. Portfolio Investment  </t>
  </si>
  <si>
    <t>I.F4. Hybrid equities and preference equities</t>
  </si>
  <si>
    <t>I.F5. Strategic investments</t>
  </si>
  <si>
    <t>I.G. Derivative financial instruments</t>
  </si>
  <si>
    <t xml:space="preserve">I.H. Properties </t>
  </si>
  <si>
    <t>I.H1. Investment properties</t>
  </si>
  <si>
    <t>I.H2. Own-occupied properties</t>
  </si>
  <si>
    <t>I.I. Policyholder account assets in respect of unit-linked products / account value for retirement scheme</t>
  </si>
  <si>
    <t>I.J1. Policy loans</t>
  </si>
  <si>
    <t>I.J2. Loans and advances other than policy loans</t>
  </si>
  <si>
    <t>I.L1. Of which: amounts due from</t>
  </si>
  <si>
    <t>I.L2. Of which: investment in</t>
  </si>
  <si>
    <t>I.M1. Of which: amounts due from</t>
  </si>
  <si>
    <t>I.M2. Of which: investment in</t>
  </si>
  <si>
    <t>I.N1. Of which: amounts due from</t>
  </si>
  <si>
    <t>I.N2. Of which: investment in</t>
  </si>
  <si>
    <t>I.O Amount due from holding company</t>
  </si>
  <si>
    <t xml:space="preserve">I.OA Amount due from Head Office </t>
  </si>
  <si>
    <t>I.P. Reinsurance assets</t>
  </si>
  <si>
    <t>I.Q. Non-investment assets</t>
  </si>
  <si>
    <t xml:space="preserve">  I.Q1. Receivables arising from insurance operations</t>
  </si>
  <si>
    <t>I.Q1a. policyholders</t>
  </si>
  <si>
    <t>I.Q1b. intermediaries</t>
  </si>
  <si>
    <t>I.Q1c. reinsurers</t>
  </si>
  <si>
    <t>I.Q2. Investment income receivable from financial assets</t>
  </si>
  <si>
    <t>I.Q3. Other property, plant and equipment (excluding properties)</t>
    <phoneticPr fontId="0" type="noConversion"/>
  </si>
  <si>
    <t>I.Q4. Current tax assets</t>
    <phoneticPr fontId="0" type="noConversion"/>
  </si>
  <si>
    <t xml:space="preserve">I.Q5. Deferred tax assets </t>
    <phoneticPr fontId="0" type="noConversion"/>
  </si>
  <si>
    <t>I.Q6. Direct investment in Own Capital instruments</t>
    <phoneticPr fontId="0" type="noConversion"/>
  </si>
  <si>
    <t>I.Q7. Defined benefit pension fund assets</t>
  </si>
  <si>
    <t>I.Q8. Lease receivables / right-of-use assets</t>
    <phoneticPr fontId="0" type="noConversion"/>
  </si>
  <si>
    <t>I.Q9. Other non-investment assets</t>
  </si>
  <si>
    <t>I.R.Amount due from Shareholder Fund</t>
  </si>
  <si>
    <t>I.S.Amount due from other insurance funds</t>
  </si>
  <si>
    <t>I.T. [Any other assets, not elsewhere shown]</t>
  </si>
  <si>
    <t>I.U. Total assets (summation of items I.A. to I.T.)</t>
  </si>
  <si>
    <t>II – Total liabilities</t>
    <phoneticPr fontId="0" type="noConversion"/>
  </si>
  <si>
    <t>II.A. and II.B. Total insurance liabilities (gross of reinsurance)</t>
  </si>
  <si>
    <t>Of which: II.A. General insurance liabilities</t>
  </si>
  <si>
    <t>II.A1. Outstanding claims liabilities</t>
  </si>
  <si>
    <t>II.A2. Premium liabilities</t>
  </si>
  <si>
    <t>II.A3. Margin over Current Estimate for:</t>
  </si>
  <si>
    <t>II.A3a. Outstanding claims liabilities</t>
    <phoneticPr fontId="0" type="noConversion"/>
  </si>
  <si>
    <t>II.A3b. Premium liabilities</t>
    <phoneticPr fontId="0" type="noConversion"/>
  </si>
  <si>
    <t>II.A4. Other general insurance liabilities</t>
  </si>
  <si>
    <t xml:space="preserve">Of which: II.B Long term insurance liabilities </t>
  </si>
  <si>
    <t>II.B1. Outstanding claims - reported claims</t>
  </si>
  <si>
    <t>II.B2. Outstanding claims - unreported claims</t>
  </si>
  <si>
    <t>II.B3. Inforce reserves</t>
  </si>
  <si>
    <t>II.B4. Margin over Current Estimate</t>
  </si>
  <si>
    <t>II.B5. Prepaid policyholder premiums</t>
  </si>
  <si>
    <t>II.B6. Other long term insurance liabilities</t>
  </si>
  <si>
    <t>II.C. Payables to policyholders, intermediaries &amp; reinsurers (including deposits from)</t>
  </si>
  <si>
    <t>II.D. Reinsurance liabilities</t>
  </si>
  <si>
    <t>II.E. Derivative financial instruments</t>
  </si>
  <si>
    <t>II.F. Repurchase agreements</t>
  </si>
  <si>
    <t>II.G. Total other liabilities</t>
  </si>
  <si>
    <t>II.G1. Interest-bearing financial liabilities issued (non-bank)</t>
  </si>
  <si>
    <t>II.G2. Bank borrowings</t>
  </si>
  <si>
    <t>II.G3. Subordinated liabilities</t>
  </si>
  <si>
    <t>II.G3a. Subordinated liabilities not in Eligible Capital Resources</t>
  </si>
  <si>
    <t>II.G3b. Subordinated liabilities in Eligible Capital Resources</t>
  </si>
  <si>
    <t>II.G4. Borrowings with / amount due to related parties</t>
    <phoneticPr fontId="0" type="noConversion"/>
  </si>
  <si>
    <t>II.G4a. Of which: affiliates / associates </t>
    <phoneticPr fontId="0" type="noConversion"/>
  </si>
  <si>
    <t>II.G4b. Of which: subsidiaries</t>
    <phoneticPr fontId="0" type="noConversion"/>
  </si>
  <si>
    <t>II.G4c. Of which: fellow subsidiaries</t>
    <phoneticPr fontId="0" type="noConversion"/>
  </si>
  <si>
    <t>II.G4d. Of which: Holding company</t>
    <phoneticPr fontId="0" type="noConversion"/>
  </si>
  <si>
    <t>II.G4e. Of which: Head Office</t>
  </si>
  <si>
    <t>II.G5. Other borrowings</t>
  </si>
  <si>
    <t>II.G6. Current tax liabilities</t>
  </si>
  <si>
    <t>II.G7. Deferred tax liabilities</t>
  </si>
  <si>
    <t>II.G8. Pension benefit obligations</t>
  </si>
  <si>
    <t>II.G9. Lease liabilities</t>
  </si>
  <si>
    <t>II.G10. Other provisions and liabilities</t>
  </si>
  <si>
    <t>II.H. Amount due to Shareholder Fund</t>
  </si>
  <si>
    <t>II.I. Amount due to other insurance funds</t>
  </si>
  <si>
    <t>II.J. Contingent liabilities (on regulatory basis)</t>
  </si>
  <si>
    <t>II.K. [Any other liabilities, not elsewhere shown]</t>
  </si>
  <si>
    <t>II.L. Total liabilities (summation of items II.A. to II.K.)</t>
  </si>
  <si>
    <t>Net assets</t>
    <phoneticPr fontId="0" type="noConversion"/>
  </si>
  <si>
    <t>III – Equity</t>
  </si>
  <si>
    <t xml:space="preserve">III.A. Paid-up capital </t>
  </si>
  <si>
    <t>III.A1. Ordinary shares</t>
  </si>
  <si>
    <t>III.A2. Preference shares</t>
  </si>
  <si>
    <t>III.B. Head Office account (for branch only)</t>
  </si>
  <si>
    <t>III.C. Statutory retained earnings</t>
  </si>
  <si>
    <t>III.D. Other reserves</t>
  </si>
  <si>
    <t>III.E. Contributed surplus</t>
  </si>
  <si>
    <t>III.F. Any other equity items [not elsewhere shown, with breakdown in added rows]</t>
  </si>
  <si>
    <t>Shareholders’ equity attributable to shareholders (summation of items III.A. to III.F.)</t>
  </si>
  <si>
    <t>III.G. Minority / non-controlling interests</t>
  </si>
  <si>
    <t>III.H. Participating policyholders' equity or account</t>
  </si>
  <si>
    <t>III.I. Total equity (summation of items III.A. to III.H.)</t>
  </si>
  <si>
    <t>Check (Net assets)</t>
  </si>
  <si>
    <t>Tolerance</t>
  </si>
  <si>
    <t>Check for input on Branch Jurisdicion and Name (N15)</t>
  </si>
  <si>
    <t xml:space="preserve">Check </t>
  </si>
  <si>
    <t>Check for input on Branch Jurisdicion and Name (P15)</t>
  </si>
  <si>
    <t>Check for input on Branch Jurisdicion and Name (R15)</t>
  </si>
  <si>
    <t>Check for input on Branch Jurisdicion and Name (T15)</t>
  </si>
  <si>
    <t>EBS carrying values under scope of regulatory consolidation</t>
  </si>
  <si>
    <t>EBS carrying values under scope of regulatory consolidation
(i.e. Column [2] of F.1 EBS)</t>
  </si>
  <si>
    <t>Quarterly movement
(i.e. Differences between columns 2 and 3)</t>
  </si>
  <si>
    <t>Check</t>
  </si>
  <si>
    <t>As at end of previous quarter</t>
  </si>
  <si>
    <t>As at end of current quarter</t>
  </si>
  <si>
    <t>(T-1)</t>
  </si>
  <si>
    <t>I.R. Amount due from Shareholder Fund</t>
  </si>
  <si>
    <t>I.S. Amount due from other insurance funds</t>
  </si>
  <si>
    <t>Of which: II.A. General Insurance Liabilities</t>
  </si>
  <si>
    <t>II.A4. Other General Insurance Liabilities</t>
  </si>
  <si>
    <t>Of which: II.B Long Term Insurance Liabilities</t>
  </si>
  <si>
    <t>II.B5. Prepaid policy holder premiums</t>
  </si>
  <si>
    <t>II.B6. Other Long Term Insurance Liabilities</t>
  </si>
  <si>
    <t>II.G4. Borrowings with / amount due to related parties</t>
  </si>
  <si>
    <t>Number commentary missing</t>
  </si>
  <si>
    <t xml:space="preserve">Materiality applicable on quarterly movement </t>
  </si>
  <si>
    <t>Percentage applied to the chosen benchmark (%)</t>
  </si>
  <si>
    <t>Materiality applied (in HKD thousands)</t>
  </si>
  <si>
    <t>F.2 Balance Sheet Split by Long-Term Portfolios</t>
  </si>
  <si>
    <t>* Also refers to MA with LTA for applicable portfolios.</t>
  </si>
  <si>
    <t>Portfolio Information</t>
  </si>
  <si>
    <t>Total
Long-Term Fund</t>
  </si>
  <si>
    <t>Supplementary information
(Free text input)</t>
  </si>
  <si>
    <t>End of Table</t>
  </si>
  <si>
    <t>Other 
Long-Term Portfolios</t>
  </si>
  <si>
    <t>a.</t>
  </si>
  <si>
    <t>b.</t>
  </si>
  <si>
    <t>c.</t>
  </si>
  <si>
    <t>d.</t>
  </si>
  <si>
    <t xml:space="preserve">Eligible Assets % </t>
  </si>
  <si>
    <t>e.</t>
  </si>
  <si>
    <t>Base MA* (in bps)</t>
  </si>
  <si>
    <t>f.</t>
  </si>
  <si>
    <t>Predictability Factor under Base MA</t>
  </si>
  <si>
    <t>g.</t>
  </si>
  <si>
    <t>Duration Factor under Base MA (before applying the cap of Eligible Assets %)</t>
  </si>
  <si>
    <t>h.</t>
  </si>
  <si>
    <t>i.</t>
  </si>
  <si>
    <t>Stressed MA* under Interest Rate Risk Up RCA Scenario (in bps)</t>
  </si>
  <si>
    <t>j.</t>
  </si>
  <si>
    <t>Stressed MA* under Interest Rate Risk Down RCA Scenario (in bps)</t>
  </si>
  <si>
    <t>k.</t>
  </si>
  <si>
    <t>Stressed MA* under Credit Spread Risk RCA Scenario (in bps)</t>
  </si>
  <si>
    <t>l.</t>
  </si>
  <si>
    <t>Stressed MA* under Equity Risk RCA Scenario (in bps)</t>
  </si>
  <si>
    <t>m.</t>
  </si>
  <si>
    <t>I – Total Assets (by MA Asset Class)</t>
  </si>
  <si>
    <t>Eligible assets - debt securities</t>
  </si>
  <si>
    <t xml:space="preserve">    Sovereign issued</t>
  </si>
  <si>
    <t xml:space="preserve">    Issued by domestic public sector entity and other public sector entity fully guaranteed by government or central banks</t>
  </si>
  <si>
    <t xml:space="preserve">    Corporate issued</t>
  </si>
  <si>
    <t xml:space="preserve">    Asset Backed Securities </t>
  </si>
  <si>
    <t xml:space="preserve">    Other structured securities</t>
  </si>
  <si>
    <t xml:space="preserve">    Other debt securities</t>
  </si>
  <si>
    <t>Eligible assets - loans and advances (excluding policy loans)</t>
  </si>
  <si>
    <t xml:space="preserve">    Loans and advances other than policy loans</t>
  </si>
  <si>
    <t>Non-eligible assets</t>
  </si>
  <si>
    <t xml:space="preserve">    Equities</t>
  </si>
  <si>
    <t xml:space="preserve">    Convertible bonds with convertible option held by the issuer or third party</t>
  </si>
  <si>
    <t xml:space="preserve">    Derivative financial instruments</t>
  </si>
  <si>
    <t xml:space="preserve">    Properties</t>
  </si>
  <si>
    <t xml:space="preserve">    Portfolio Investment (not looked-through)</t>
  </si>
  <si>
    <t xml:space="preserve">    Investment income receivable from financial assets</t>
  </si>
  <si>
    <t>Non-invested assets in the MA portfolio</t>
  </si>
  <si>
    <t xml:space="preserve">    Cash and cash equivalents, and statutory deposits</t>
  </si>
  <si>
    <t xml:space="preserve">    Assets held for ILAS</t>
  </si>
  <si>
    <t xml:space="preserve">    Policy loans</t>
  </si>
  <si>
    <t>Others</t>
  </si>
  <si>
    <t xml:space="preserve">    Reinsurance assets</t>
  </si>
  <si>
    <t xml:space="preserve">    Policyholder account assets in respect of account value for retirement scheme</t>
  </si>
  <si>
    <t xml:space="preserve">    Assets used to support liabilities that are not subject to MA</t>
  </si>
  <si>
    <t xml:space="preserve">    Any other assets, not elsewhere shown (Please explain the nature under Supplementary information)</t>
  </si>
  <si>
    <t>II – Total Liabilities</t>
  </si>
  <si>
    <t>II.A.B.  Total insurance liabilities (gross of reinsurance)</t>
  </si>
  <si>
    <t>Of which: general insurance liabilities</t>
  </si>
  <si>
    <t>Of which: long-term insurance liabilities</t>
  </si>
  <si>
    <t>II.G. Total other non-(Re)Insurance liabilities</t>
  </si>
  <si>
    <t>II.H. Contingent liabilities (on regulatory basis)</t>
  </si>
  <si>
    <t>II.I. [Any other liabilities, not elsewhere shown]</t>
  </si>
  <si>
    <t>Excess of Assets over Liabilities</t>
  </si>
  <si>
    <t>Worksheets</t>
  </si>
  <si>
    <t>Item 1 Value</t>
  </si>
  <si>
    <t>Item 2 Value</t>
  </si>
  <si>
    <t>F.2 / F.1</t>
  </si>
  <si>
    <t>Check (Distinct identifier)</t>
  </si>
  <si>
    <t>Check (Identifiers are all with 3 digits)</t>
  </si>
  <si>
    <t>F.A.1 Breakdown of Properties</t>
  </si>
  <si>
    <t>Ref to F.1 (or other worksheet)</t>
  </si>
  <si>
    <t>Carrying value 
under regulatory balance sheet as at period end</t>
  </si>
  <si>
    <t>HK insurers or designated insurers: all insurance business
Branch operating in Hong Kong: all insurance business, other than offshore RI business  if offshore RI fund(s) is established</t>
  </si>
  <si>
    <t>Properties</t>
  </si>
  <si>
    <t>I.H</t>
  </si>
  <si>
    <t>Own-occupied</t>
  </si>
  <si>
    <t>Investment</t>
  </si>
  <si>
    <t>Portfolio Investment (Full, Actual Allocation-based or Mandate-based Look-through)</t>
  </si>
  <si>
    <t>&lt;F.A.6&gt;</t>
  </si>
  <si>
    <t>Other Property Exposures (in Other Assets)</t>
  </si>
  <si>
    <t>Subtotal</t>
  </si>
  <si>
    <t>Check (Portfolio Investment (Property component))</t>
  </si>
  <si>
    <t>F.A.1 / F.A.6</t>
  </si>
  <si>
    <t>Check (Offshore Reinsurance Fund)</t>
  </si>
  <si>
    <t>F.A.1 / F.1</t>
  </si>
  <si>
    <t>F.A.2 Breakdown of Equities</t>
  </si>
  <si>
    <t>Carrying value under regulatory balance sheet as at period end</t>
  </si>
  <si>
    <t>HK insurers or designated insurers: all insurance business
Branch operating in Hong Kong: all insurance business, other than offshore RI business if offshore RI fund(s) is established</t>
  </si>
  <si>
    <t>Developed Markets Listed</t>
  </si>
  <si>
    <t>Emerging Markets Listed</t>
  </si>
  <si>
    <t>Unlisted</t>
  </si>
  <si>
    <t>Equities</t>
  </si>
  <si>
    <t>I.F</t>
  </si>
  <si>
    <t>Listed Equities</t>
  </si>
  <si>
    <t>Private Equities</t>
  </si>
  <si>
    <t xml:space="preserve">Hybrid Equities / Preference Shares </t>
  </si>
  <si>
    <t>Strategic Investments</t>
  </si>
  <si>
    <t>Portfolio Investment (No Look-through)</t>
  </si>
  <si>
    <t>Investment in Affiliates (No Look-through)</t>
  </si>
  <si>
    <t>I.M</t>
  </si>
  <si>
    <t>Other Equity Exposures (in Other Assets)</t>
  </si>
  <si>
    <t>Check (Listed Equities)</t>
  </si>
  <si>
    <t>F.A.2 / F.1</t>
  </si>
  <si>
    <t>Check (Private Equities)</t>
  </si>
  <si>
    <t>Check (Hybrid Equities / Preference Shares)</t>
  </si>
  <si>
    <t>Check (Strategic Investments)</t>
  </si>
  <si>
    <t>Check (Portfolio Investment (Equity component))</t>
  </si>
  <si>
    <t>F.A.2 / F.A.6</t>
  </si>
  <si>
    <t>Check (Portfolio Investment (No look-through))</t>
  </si>
  <si>
    <t>F.A.3 Breakdown of Debt Securities and Loans</t>
  </si>
  <si>
    <t>1. Debt Securities &amp; Loans - Overall Summary</t>
  </si>
  <si>
    <t>Effective Duration</t>
  </si>
  <si>
    <t>HKD</t>
  </si>
  <si>
    <t>USD</t>
  </si>
  <si>
    <t>RMB</t>
  </si>
  <si>
    <t>Debt Securities</t>
  </si>
  <si>
    <t>Sovereign issued</t>
  </si>
  <si>
    <t>Issued by government / central bank</t>
  </si>
  <si>
    <t>Issued by recognized multilateral development bank and supranational organization</t>
  </si>
  <si>
    <t>Issued by domestic public sector entity and other public sector entity fully guaranteed by government or central banks</t>
  </si>
  <si>
    <t>Domestic public sector entity in Hong Kong</t>
  </si>
  <si>
    <t>Overseas public sector entity outside Hong Kong</t>
  </si>
  <si>
    <t>Corporate issued</t>
  </si>
  <si>
    <t xml:space="preserve">Convertible bonds with options held by the bondholder </t>
  </si>
  <si>
    <t>Callable bonds without convertible options</t>
  </si>
  <si>
    <t>Other corporate bonds</t>
  </si>
  <si>
    <t>Asset backed securities</t>
  </si>
  <si>
    <t xml:space="preserve">      Mortgage backed securities</t>
  </si>
  <si>
    <t xml:space="preserve">      Other asset-backed securities</t>
  </si>
  <si>
    <t>Insurance linked securities</t>
  </si>
  <si>
    <t xml:space="preserve">Structured notes </t>
  </si>
  <si>
    <t>Other debt securities</t>
  </si>
  <si>
    <t>Loans</t>
  </si>
  <si>
    <t>Mortgage loans</t>
  </si>
  <si>
    <t>Commercial Mortgage</t>
  </si>
  <si>
    <t>Residential Mortgage</t>
  </si>
  <si>
    <t>Policy Loans</t>
  </si>
  <si>
    <t>Other loans and advances</t>
  </si>
  <si>
    <t>Loans to financial institutions</t>
  </si>
  <si>
    <t>Sovereign bonds</t>
  </si>
  <si>
    <t>Corporate bonds</t>
  </si>
  <si>
    <t>Convertible bonds with options</t>
  </si>
  <si>
    <t xml:space="preserve">      Mortgage-backed securities</t>
  </si>
  <si>
    <t>Other Debt Securities</t>
  </si>
  <si>
    <t>Other Debt / Loan Exposures (in Other Assets)</t>
  </si>
  <si>
    <t>Total</t>
  </si>
  <si>
    <t>2. Debt Securities &amp; Loans - By Credit Rating Band / Maturity Bucket</t>
  </si>
  <si>
    <t>Column 21</t>
  </si>
  <si>
    <t>Column 22</t>
  </si>
  <si>
    <t>Column 23</t>
  </si>
  <si>
    <t>Column 24</t>
  </si>
  <si>
    <t>Column 25</t>
  </si>
  <si>
    <t>Column 26</t>
  </si>
  <si>
    <t>Column 27</t>
  </si>
  <si>
    <t>Column 28</t>
  </si>
  <si>
    <t>Maturity Bucket</t>
  </si>
  <si>
    <t>Breakdown of Carrying Value by Credit Rating Band - from specified rating agencies</t>
  </si>
  <si>
    <t>Breakdown of Carrying Value by Credit Rating Band - from rating agencies other than specified rating agencies or internal credit assessment</t>
  </si>
  <si>
    <t>Unrated</t>
  </si>
  <si>
    <t>Rating 1</t>
  </si>
  <si>
    <t>Rating 2</t>
  </si>
  <si>
    <t>Rating 3</t>
  </si>
  <si>
    <t>Rating 4</t>
  </si>
  <si>
    <t>Rating 5</t>
  </si>
  <si>
    <t>Rating 6</t>
  </si>
  <si>
    <t>Rating 7</t>
  </si>
  <si>
    <t>Sovereign bonds (including sovereign issued bonds, bonds issued by public sector entity, and the corresponding component in Portfolio Investment after applying the look-through)</t>
  </si>
  <si>
    <t>Up to 5 years</t>
  </si>
  <si>
    <t>Exceeding 5 years and up to 10 years</t>
  </si>
  <si>
    <t>Exceeding 10 years and up to 15 years</t>
  </si>
  <si>
    <t>Exceeding 15 years and up to 20 years</t>
  </si>
  <si>
    <t>Exceeding 20 years and up to 25 years</t>
  </si>
  <si>
    <t>Exceeding 25 years and up to 30 years</t>
  </si>
  <si>
    <t>Exceeding 30 years</t>
  </si>
  <si>
    <t>Debt securities and loans other than sovereign bonds, corporate bonds and policy loans</t>
  </si>
  <si>
    <t>Check (Sovereign bonds)</t>
  </si>
  <si>
    <t>F.A.3 (1) / F.A.3 (2)</t>
  </si>
  <si>
    <t>Check (Corporate bonds)</t>
  </si>
  <si>
    <t>Check (Other debt exposures)</t>
  </si>
  <si>
    <t>F.A.3 / F.1</t>
  </si>
  <si>
    <t>Check (Issued by domestic public sector entity and other public sector entity fully guaranteed by government or central banks)</t>
  </si>
  <si>
    <t>Check (Asset backed securities)</t>
  </si>
  <si>
    <t>Check (Other structured securities)</t>
  </si>
  <si>
    <t>Check (Other debt securities)</t>
  </si>
  <si>
    <t>Check (Policy loans)</t>
  </si>
  <si>
    <t>Check (Loans and advances other than policy loans)</t>
  </si>
  <si>
    <t>Check (Portfolio Investment (Fixed income component)</t>
  </si>
  <si>
    <t>F.A.3 / F.A.6</t>
  </si>
  <si>
    <t>F.A.4 Particulars of Derivatives and Hedging</t>
  </si>
  <si>
    <t>(Unit: in HKD thousands, unless otherwise specified)</t>
  </si>
  <si>
    <t>Carrying value of hedged exposure</t>
  </si>
  <si>
    <t>Hedging Behaviour under Stressed Scenarios</t>
  </si>
  <si>
    <t>Interest Rate Risk</t>
  </si>
  <si>
    <t>Credit Spread Risk</t>
  </si>
  <si>
    <t>Equity Risk</t>
  </si>
  <si>
    <t>Property risk</t>
  </si>
  <si>
    <t>Currency Risk</t>
  </si>
  <si>
    <t>Carrying value of derivatives</t>
  </si>
  <si>
    <t>Column 29</t>
  </si>
  <si>
    <t>Column 30</t>
  </si>
  <si>
    <t>Column 31</t>
  </si>
  <si>
    <t>Column 32</t>
  </si>
  <si>
    <t>Column 33</t>
  </si>
  <si>
    <t>Column 34</t>
  </si>
  <si>
    <t>Column 35</t>
  </si>
  <si>
    <t>Fund</t>
  </si>
  <si>
    <t>Buy/Sell</t>
  </si>
  <si>
    <t>Contract Type</t>
  </si>
  <si>
    <t xml:space="preserve">Underlying Type </t>
  </si>
  <si>
    <t>Trading Platform</t>
  </si>
  <si>
    <t>Number of contracts</t>
  </si>
  <si>
    <t>Contract size</t>
  </si>
  <si>
    <t>Notional Amount
(HKD thousand)</t>
  </si>
  <si>
    <t>Carrying value
(HKD thousand)</t>
  </si>
  <si>
    <t>Notional
Currency</t>
  </si>
  <si>
    <t>For Swaps / Swaptions:
Description of position entered and rates / currencies for exchange</t>
  </si>
  <si>
    <t>Residual Maturity in days</t>
  </si>
  <si>
    <t>Hedge roll-over (Yes/No)</t>
  </si>
  <si>
    <t>Total assets</t>
  </si>
  <si>
    <t>Check (Derivative financial instruments)</t>
  </si>
  <si>
    <t>F.A.4 / F.1</t>
  </si>
  <si>
    <t>Check (Total assets - Derivative financial instruments)</t>
  </si>
  <si>
    <t>Carrying Value</t>
  </si>
  <si>
    <t>Any amounts pledged / or placed as statutory deposits</t>
  </si>
  <si>
    <t>Carrying Value by Credit Rating Band</t>
  </si>
  <si>
    <t>Deposits with banks or other financial institutions</t>
  </si>
  <si>
    <t>(1) Original maturity within 3 months</t>
  </si>
  <si>
    <t>Unconditionally withdraw within 3 months</t>
  </si>
  <si>
    <t>(2) Original maturity more than 3 months</t>
  </si>
  <si>
    <t>Cash on hand</t>
  </si>
  <si>
    <t>Check (Deposits with original maturity more than three months)</t>
  </si>
  <si>
    <t>F.A.5 / F.1</t>
  </si>
  <si>
    <t>Check (Portfolio Investment)</t>
  </si>
  <si>
    <t>F.A.5 / F.A.6</t>
  </si>
  <si>
    <t>Check (Cash and cash equivalents, and statutory deposits)</t>
  </si>
  <si>
    <t>F.A.6 Portfolio Investment</t>
  </si>
  <si>
    <t>Check on Item Number for Portfolio Investment of Portfolio Investment</t>
  </si>
  <si>
    <t>Check Recency of Valuation Date of the Portfolio Investment Relied</t>
  </si>
  <si>
    <r>
      <t xml:space="preserve">Item Number
</t>
    </r>
    <r>
      <rPr>
        <sz val="10"/>
        <rFont val="Arial"/>
        <family val="2"/>
      </rPr>
      <t>(Please add rows as needed and asign item number to each Portfolio Investment)</t>
    </r>
  </si>
  <si>
    <r>
      <rPr>
        <b/>
        <sz val="10"/>
        <rFont val="Arial"/>
        <family val="2"/>
      </rPr>
      <t>Name of Portfolio Investment Item</t>
    </r>
    <r>
      <rPr>
        <sz val="10"/>
        <rFont val="Arial"/>
        <family val="2"/>
      </rPr>
      <t xml:space="preserve">
(Please input Portfolio Investment items with carrying value from highest to lowest; remaining Portfolio Investment grouped at last row)</t>
    </r>
  </si>
  <si>
    <t xml:space="preserve">Is the Investment Advisor/ Investment Intermediary a Related Party? </t>
  </si>
  <si>
    <t>Particulars of the Portfolio Investment</t>
  </si>
  <si>
    <t>Proportion to the Fund Size</t>
  </si>
  <si>
    <r>
      <t xml:space="preserve">Whether it is Portfolio Investment of Portfolio Investment (e.g. fund of funds)
</t>
    </r>
    <r>
      <rPr>
        <sz val="10"/>
        <rFont val="Arial"/>
        <family val="2"/>
      </rPr>
      <t>(If yes, please fill in the details of each of the secondary CIS in &lt;F.A.6A Port Inv of Port Inv&gt;)</t>
    </r>
  </si>
  <si>
    <r>
      <t xml:space="preserve">Amount of Assets Allocated to Portfolio Investment of Portfolio Investment
</t>
    </r>
    <r>
      <rPr>
        <sz val="10"/>
        <rFont val="Arial"/>
        <family val="2"/>
      </rPr>
      <t>(For Portfolio Investment of Portfolio Investment)</t>
    </r>
  </si>
  <si>
    <t>For look-through Status in Combination</t>
  </si>
  <si>
    <r>
      <t xml:space="preserve">Valuation Date of the Portfolio Investment Relied
</t>
    </r>
    <r>
      <rPr>
        <sz val="10"/>
        <rFont val="Arial"/>
        <family val="2"/>
      </rPr>
      <t>(being a date not earlier than 1 month of the insurer's valuation date)
(Not required for mandate-based look-through or no look-through)</t>
    </r>
  </si>
  <si>
    <t>Asset Position</t>
  </si>
  <si>
    <t>Liability Position</t>
  </si>
  <si>
    <r>
      <t xml:space="preserve">Any Unknown Allocations
</t>
    </r>
    <r>
      <rPr>
        <sz val="10"/>
        <rFont val="Arial"/>
        <family val="2"/>
      </rPr>
      <t>(100% of Carrying Value for no look-through)</t>
    </r>
  </si>
  <si>
    <t xml:space="preserve">Is the Management Company a Related Party? </t>
  </si>
  <si>
    <t>Total Fund Size</t>
  </si>
  <si>
    <t>Percentage of Carrying Value in Full Look-through</t>
  </si>
  <si>
    <t>Percentage of Carrying Value in Actual Allocation-based Look-through</t>
  </si>
  <si>
    <t>Percentage of Carrying Value in Mandate-based Look-through</t>
  </si>
  <si>
    <t>Percentage of Carrying Value in No Look-through</t>
  </si>
  <si>
    <t>Allocation on Properties</t>
  </si>
  <si>
    <t>Allocation on Cash</t>
  </si>
  <si>
    <t>Allocation on Fixed Income</t>
  </si>
  <si>
    <t>Allocation on Equities</t>
  </si>
  <si>
    <t>Allocation on Derivatives</t>
  </si>
  <si>
    <t>Other Allocations</t>
  </si>
  <si>
    <t>Other Portfolio Investment items</t>
  </si>
  <si>
    <t>Check (Total Portfolio Investment)</t>
  </si>
  <si>
    <t>F.A.6 / F.1</t>
  </si>
  <si>
    <t>Check (Port Inv of Port Inv consistency)</t>
  </si>
  <si>
    <t>F.A.6 / F.A.6A</t>
  </si>
  <si>
    <t>Check (Valuation Date)</t>
  </si>
  <si>
    <t>F.A.6A Portfolio Investment of Portfolio Investment</t>
  </si>
  <si>
    <t>Check on Item Number</t>
  </si>
  <si>
    <t>Check Recency of Valuation Date of the Secondary Portfolio Investment Relied</t>
  </si>
  <si>
    <t>Item Number of Primary Portfolio Investment Reported in &lt;F.A.6 Port Inv&gt;</t>
  </si>
  <si>
    <t>Particulars of the Secondary Portfolio Investment</t>
  </si>
  <si>
    <r>
      <t xml:space="preserve">Valuation Date of the Secondary Portfolio Investment Relied
</t>
    </r>
    <r>
      <rPr>
        <sz val="10"/>
        <rFont val="Arial"/>
        <family val="2"/>
      </rPr>
      <t>(being a date not earlier than 1 month of the insurer's valuation date)
(Not required for mandate-based look-through or no look-through)</t>
    </r>
  </si>
  <si>
    <t>Other Secondary Portfolio Investment items, and non-secondary Portfolio Investment items within primary Portfolio Investment</t>
  </si>
  <si>
    <t>Check (Total Portfolio Investment of Portfolio Investment)</t>
  </si>
  <si>
    <t>F.A.6A / F.A.6</t>
  </si>
  <si>
    <t>F.LT.1.1 Summary of Current Estimate for LT Business</t>
  </si>
  <si>
    <t>Lines of business classification</t>
  </si>
  <si>
    <t>Current estimate
(excluding the offshore RI business in the case of branches operating in Hong Kong, where offshore RI fund is established)</t>
  </si>
  <si>
    <t>Current estimate (Gross of RI ceded)
(including the offshore RI business)</t>
  </si>
  <si>
    <t>Deterministic 
current estimate (Gross of RI ceded)</t>
  </si>
  <si>
    <t>Time value of options and guarantees (TVOG)</t>
  </si>
  <si>
    <t>Current estimate (Gross of RI ceded)</t>
  </si>
  <si>
    <t>RI ceded</t>
  </si>
  <si>
    <t>Current estimate 
(Net of RI ceded)</t>
  </si>
  <si>
    <t>Onshore - Direct</t>
  </si>
  <si>
    <t>Onshore - Inward RI</t>
  </si>
  <si>
    <t>Offshore - Direct</t>
  </si>
  <si>
    <t>Offshore - Inward RI</t>
  </si>
  <si>
    <t xml:space="preserve">Total Business </t>
  </si>
  <si>
    <t>Unit Linked</t>
  </si>
  <si>
    <t>Unit Linked - Unit Reserves</t>
  </si>
  <si>
    <t>Unit Linked - Non-Unit Reserves</t>
  </si>
  <si>
    <t>Term</t>
  </si>
  <si>
    <t>A&amp;H (Medical)</t>
  </si>
  <si>
    <t>A&amp;H (Critical Illness)</t>
  </si>
  <si>
    <t>A&amp;H (Accident &amp; Disability)</t>
  </si>
  <si>
    <t>Retirement Scheme Category I (Class G)</t>
  </si>
  <si>
    <t>Class G - Account Balance</t>
  </si>
  <si>
    <t>Class G - Other Reserves</t>
  </si>
  <si>
    <t>Retirement Scheme Category II (Class H)</t>
  </si>
  <si>
    <t>Class H - Account Balance</t>
  </si>
  <si>
    <t>Class H - Other Reserves</t>
  </si>
  <si>
    <t>Whole of Life</t>
  </si>
  <si>
    <t>Endowment</t>
  </si>
  <si>
    <t>Immediate and Deferred Annuities</t>
  </si>
  <si>
    <t>Policyholders' Funds on Deposit (FOD)</t>
  </si>
  <si>
    <t>FOD (Account Balance)</t>
  </si>
  <si>
    <t>FOD (Other Reserves)</t>
  </si>
  <si>
    <t>Universal Life</t>
  </si>
  <si>
    <t>Universal Life (Account Balance)</t>
  </si>
  <si>
    <t>Universal Life (Other Reserves)</t>
  </si>
  <si>
    <t>Group Life</t>
  </si>
  <si>
    <t>Other Group Business</t>
  </si>
  <si>
    <t>Item 1 Source</t>
  </si>
  <si>
    <t>Check (Gross CE of Linked Long Term (Class C) business)</t>
  </si>
  <si>
    <t>F.LT.1.1 / F.1</t>
  </si>
  <si>
    <t>Check (Gross CE of Retirement Scheme Category I (Class G) business)</t>
  </si>
  <si>
    <t>Check (Gross CE of Retirement Scheme Category II (Class H) business)</t>
  </si>
  <si>
    <t>Check (Gross CE of Participating business)</t>
  </si>
  <si>
    <t>Check (Gross CE of Other businesses)</t>
  </si>
  <si>
    <t>F.LT.1.2 Supplementary for Current Estimate for LT Business</t>
  </si>
  <si>
    <t>Business data
(excluding the offshore RI business in the case of branches operating in Hong Kong, where offshore RI fund is established)</t>
  </si>
  <si>
    <t>Deterministic current estimate (Gross of RI ceded)
(excluding the offshore RI business in the case of branches operating in Hong Kong, where offshore RI fund is established)</t>
  </si>
  <si>
    <t>Gross of RI - 
Death benefits</t>
  </si>
  <si>
    <t>Gross of RI - 
Surrender values</t>
  </si>
  <si>
    <t>Net of RI - 
Death benefits</t>
  </si>
  <si>
    <t>Net of RI - 
Surrender values</t>
  </si>
  <si>
    <t>PV Premium</t>
  </si>
  <si>
    <t>PV Other Income</t>
  </si>
  <si>
    <t>PV Non-discretionary Benefits</t>
  </si>
  <si>
    <t>PV Future Discretionary Benefits (FDB)</t>
  </si>
  <si>
    <t>PV Expenses</t>
  </si>
  <si>
    <t>PV Other Outgo</t>
  </si>
  <si>
    <t>Account Balance
(if necessary)</t>
  </si>
  <si>
    <t>Check (CE)</t>
  </si>
  <si>
    <t>F.LT.3 Data Related to TVOG for LT Business</t>
  </si>
  <si>
    <t>Line of business</t>
  </si>
  <si>
    <t>Approach of quantifying TVOG</t>
  </si>
  <si>
    <t>Deterministic Current Estimate (Gross of RI)</t>
  </si>
  <si>
    <t>TVOG (Gross of RI)</t>
  </si>
  <si>
    <t>Current estimate with TVOG</t>
  </si>
  <si>
    <t>Check (Deterministic CE)</t>
  </si>
  <si>
    <t>F.LT.3 / F.LT.1.1</t>
  </si>
  <si>
    <t>Check (TVOG)</t>
  </si>
  <si>
    <t>F.LT.4 General Insurance Liabilities - Outstanding Claims Liabilities of Accident &amp; Health (A&amp;H) written under Long Term Fund but of the nature of Class 1 or 2</t>
  </si>
  <si>
    <t>Column 15</t>
    <phoneticPr fontId="0" type="noConversion"/>
  </si>
  <si>
    <t>Column 16</t>
    <phoneticPr fontId="0" type="noConversion"/>
  </si>
  <si>
    <t>Lines of Business</t>
  </si>
  <si>
    <t xml:space="preserve"> Total Outstanding Claims Liabilities</t>
  </si>
  <si>
    <t>Components of Gross Outstanding Claims Liabilities</t>
  </si>
  <si>
    <t>Components of Net Outstanding Claims Liabilities</t>
  </si>
  <si>
    <t>Data Validation</t>
    <phoneticPr fontId="0" type="noConversion"/>
  </si>
  <si>
    <t>Gross Outstanding Claims Liabilities</t>
    <phoneticPr fontId="0" type="noConversion"/>
  </si>
  <si>
    <t>Estimate of Reinsurance Recoverables</t>
    <phoneticPr fontId="0" type="noConversion"/>
  </si>
  <si>
    <t>Net Outstanding Claims Liabilities</t>
  </si>
  <si>
    <t xml:space="preserve">Case Outstanding </t>
    <phoneticPr fontId="0" type="noConversion"/>
  </si>
  <si>
    <t>IBNR</t>
    <phoneticPr fontId="0" type="noConversion"/>
  </si>
  <si>
    <t xml:space="preserve">ULAE </t>
    <phoneticPr fontId="0" type="noConversion"/>
  </si>
  <si>
    <t xml:space="preserve">MOCE (Risk Margin) </t>
    <phoneticPr fontId="0" type="noConversion"/>
  </si>
  <si>
    <t>Discounting Impact 
*[Input in Negative Value]</t>
  </si>
  <si>
    <t xml:space="preserve">Case Outstanding </t>
  </si>
  <si>
    <t>IBNR</t>
  </si>
  <si>
    <t xml:space="preserve">ULAE </t>
  </si>
  <si>
    <t>Is Gross &gt;= Net?</t>
  </si>
  <si>
    <t>Accident and Health under Long Term Insurance Business fund</t>
  </si>
  <si>
    <t xml:space="preserve">Onshore - Direct insurance </t>
  </si>
  <si>
    <t xml:space="preserve">Onshore - Proportional Reinsurance </t>
  </si>
  <si>
    <t xml:space="preserve">Onshore - Non-Proportional Reinsurance </t>
  </si>
  <si>
    <t xml:space="preserve">Offshore - Direct insurance </t>
  </si>
  <si>
    <t xml:space="preserve">Offshore - Proportional Reinsurance </t>
  </si>
  <si>
    <t xml:space="preserve">Offshore - Non-Proportional Reinsurance </t>
  </si>
  <si>
    <t>Discounting impact should be reported as negative value</t>
  </si>
  <si>
    <t>Check unexplained Gross &lt; Net</t>
  </si>
  <si>
    <t>Check Outstanding claims liabilities reconciliation with F.LT.4</t>
  </si>
  <si>
    <t>Check MOCE reconciliation with F.LT.4, F.LT.5A and F.LT.5B</t>
  </si>
  <si>
    <t>F.LT.5 General Insurance Liabilities - Total Premium Liabilities of Accident &amp; Health (A&amp;H) written under Long Term Fund but of the nature of Class 1 or 2</t>
  </si>
  <si>
    <t xml:space="preserve"> Total Premium Liabilities</t>
    <phoneticPr fontId="0" type="noConversion"/>
  </si>
  <si>
    <t>Gross Premium Liabilities</t>
  </si>
  <si>
    <t>Reinsurers' Share of Premium Liabilities</t>
  </si>
  <si>
    <t>Net Premium Liabilities</t>
  </si>
  <si>
    <t>Accident and Health under Long-Term Insurance Business fund</t>
  </si>
  <si>
    <t>F.LT.5A General Insurance Liabilities - Premium Liabilities of Accident &amp; Health (A&amp;H) written under Long Term Fund but of the nature of Class 1 or 2  
-  of which relating to premium is received or already recognized as a receivable asset item under EBS [F.1 EBS]</t>
  </si>
  <si>
    <t>Column 9</t>
    <phoneticPr fontId="0" type="noConversion"/>
  </si>
  <si>
    <t>Premium Liabilities - Premium Recognized</t>
  </si>
  <si>
    <t>Unearned Premium within this scope (Gross)
[Gross of Acq. Costs]</t>
  </si>
  <si>
    <t>Deferred Acquisition Costs (Gross)</t>
  </si>
  <si>
    <t>Components of Gross Premium Liabilities</t>
  </si>
  <si>
    <t>Unearned Premium within this scope (Net)
[Gross of Acq. Costs]</t>
  </si>
  <si>
    <t>Deferred Acquisition Costs (Net, ie Gross - RI)</t>
  </si>
  <si>
    <t>Components of Net Premium Liabilities</t>
  </si>
  <si>
    <t>Expected Claim Costs</t>
  </si>
  <si>
    <t>Other expenses</t>
  </si>
  <si>
    <t>MOCE (Risk Margin)</t>
  </si>
  <si>
    <t>Effect of Discounting Impact
*[Input in Negative Value]</t>
  </si>
  <si>
    <t>Check Premium liabilities reconciliation with F.LT.5, F.LT.5A and F.LT.5B</t>
  </si>
  <si>
    <t>F.LT.5B General Insurance Liabilities - Premium Liabilities of Accident &amp; Health (A&amp;H) written under Long Term Fund but of the nature of Class 1 or 2  
- of which relating to premium is yet to be recognized as a receivable asset item under EBS [F.1 EBS]</t>
  </si>
  <si>
    <t>Premium Liabilities - Premium Unrecognized</t>
  </si>
  <si>
    <t>Expected Deficit (Gross) 
[+ve for deficit, -ve for surplus]</t>
    <phoneticPr fontId="0" type="noConversion"/>
  </si>
  <si>
    <t>Reinsurers' Share of Deficit 
[+ve for deficit, -ve for surplus]</t>
    <phoneticPr fontId="0" type="noConversion"/>
  </si>
  <si>
    <t>Expected Deficit (Net)
[+ve for deficit, -ve for surplus]</t>
  </si>
  <si>
    <t>Expected Premium within this scope (Gross)
[Gross of Acq. Costs]</t>
  </si>
  <si>
    <t>Expected Acquisition Costs (Gross)</t>
  </si>
  <si>
    <t>Expected Premium within this scope (Net)
[Gross of Acq. Costs]</t>
  </si>
  <si>
    <t>Expected Acquisition Costs (Net, ie Gross - RI)</t>
  </si>
  <si>
    <t>F.G.1 General Insurance Liabilities - Outstanding Claims Liabilities</t>
  </si>
  <si>
    <t>General Insurance Lines of Business</t>
  </si>
  <si>
    <t>Data Validation</t>
  </si>
  <si>
    <t>Gross Outstanding Claims Liabilities</t>
  </si>
  <si>
    <t>Direct Insurance</t>
  </si>
  <si>
    <t>None</t>
  </si>
  <si>
    <t>Direct - Onshore</t>
  </si>
  <si>
    <t>Accident &amp; Health</t>
  </si>
  <si>
    <t>Direct - Accident and Health</t>
    <phoneticPr fontId="0" type="noConversion"/>
  </si>
  <si>
    <t>Direct - Accident and Health - Onshore</t>
  </si>
  <si>
    <t>Motor Vehicle</t>
  </si>
  <si>
    <t>Direct - Motor Vehicle</t>
    <phoneticPr fontId="0" type="noConversion"/>
  </si>
  <si>
    <t>Direct - Motor Vehicle - Onshore</t>
  </si>
  <si>
    <t>Aviation</t>
  </si>
  <si>
    <t>Direct - Aviation</t>
  </si>
  <si>
    <t>Direct - Aviation - Onshore</t>
  </si>
  <si>
    <t>Ships</t>
  </si>
  <si>
    <t>Direct - Ships</t>
    <phoneticPr fontId="0" type="noConversion"/>
  </si>
  <si>
    <t>Direct - Ships - Onshore</t>
  </si>
  <si>
    <t>Goods in Transit</t>
  </si>
  <si>
    <t>Direct - Goods in Transit</t>
    <phoneticPr fontId="0" type="noConversion"/>
  </si>
  <si>
    <t>Direct - Goods in Transit - Onshore</t>
  </si>
  <si>
    <t>Property Damage</t>
  </si>
  <si>
    <t>Direct - Property Damage</t>
    <phoneticPr fontId="0" type="noConversion"/>
  </si>
  <si>
    <t>Direct - Property Damage - Onshore</t>
  </si>
  <si>
    <t>Employees' Compensation (EC)</t>
  </si>
  <si>
    <t>None</t>
    <phoneticPr fontId="0" type="noConversion"/>
  </si>
  <si>
    <t>Construction EC</t>
  </si>
  <si>
    <t>Direct - Employees' Compensation Construction</t>
  </si>
  <si>
    <t>Direct - Employees' Compensation Construction - Onshore</t>
  </si>
  <si>
    <t>Non-Construction EC</t>
  </si>
  <si>
    <t>Direct - Employees' Compensation Non-Construction</t>
  </si>
  <si>
    <t>Direct - Employees' Compensation Non-Construction - Onshore</t>
  </si>
  <si>
    <t>General Liability</t>
  </si>
  <si>
    <t>None - Onshore</t>
  </si>
  <si>
    <t>Public Liability</t>
    <phoneticPr fontId="0" type="noConversion"/>
  </si>
  <si>
    <t>Direct - General Liability - Public Liability</t>
    <phoneticPr fontId="0" type="noConversion"/>
  </si>
  <si>
    <t>Direct - General Liability - Public Liability - Onshore</t>
  </si>
  <si>
    <t>Other Liability</t>
    <phoneticPr fontId="0" type="noConversion"/>
  </si>
  <si>
    <t>Direct - General Liability - Other Liability</t>
    <phoneticPr fontId="0" type="noConversion"/>
  </si>
  <si>
    <t>Direct - General Liability - Other Liability - Onshore</t>
  </si>
  <si>
    <t>Pecuniary Loss</t>
  </si>
  <si>
    <t>Direct - Pecuniary Loss</t>
    <phoneticPr fontId="0" type="noConversion"/>
  </si>
  <si>
    <t>Direct - Pecuniary Loss - Onshore</t>
    <phoneticPr fontId="0" type="noConversion"/>
  </si>
  <si>
    <t>Standard Mortgage</t>
    <phoneticPr fontId="0" type="noConversion"/>
  </si>
  <si>
    <t>Direct - Pecuniary Loss - Standard Mortgage</t>
    <phoneticPr fontId="0" type="noConversion"/>
  </si>
  <si>
    <t>Direct - Pecuniary Loss - Standard Mortgage - Onshore</t>
    <phoneticPr fontId="0" type="noConversion"/>
  </si>
  <si>
    <t xml:space="preserve">Reverse Mortgage </t>
    <phoneticPr fontId="0" type="noConversion"/>
  </si>
  <si>
    <t>Direct - Pecuniary Loss - Reverse Mortgage</t>
    <phoneticPr fontId="0" type="noConversion"/>
  </si>
  <si>
    <t>Direct - Pecuniary Loss - Reverse Mortgage - Onshore</t>
    <phoneticPr fontId="0" type="noConversion"/>
  </si>
  <si>
    <t>Credit &amp; Others</t>
  </si>
  <si>
    <t>Direct - Pecuniary Loss - Credit and Others</t>
    <phoneticPr fontId="0" type="noConversion"/>
  </si>
  <si>
    <t>Direct - Pecuniary Loss - Credit and Others - Onshore</t>
  </si>
  <si>
    <t>Direct - Offshore</t>
  </si>
  <si>
    <t>Direct - Accident and Health - Offshore</t>
  </si>
  <si>
    <t>Direct - Motor Vehicle - Offshore</t>
  </si>
  <si>
    <t>Direct - Aviation - Offshore</t>
  </si>
  <si>
    <t>Direct - Ships - Offshore</t>
  </si>
  <si>
    <t>Direct - Goods in Transit - Offshore</t>
  </si>
  <si>
    <t>Direct - Property Damage - Offshore</t>
  </si>
  <si>
    <t>Direct - Employees' Compensation Construction - Offshore</t>
  </si>
  <si>
    <t>Direct - Employees' Compensation Non-Construction - Offshore</t>
  </si>
  <si>
    <t>None - Offshore</t>
  </si>
  <si>
    <t>Direct - General Liability - Public Liability - Offshore</t>
  </si>
  <si>
    <t>Direct - General Liability - Other Liability - Offshore</t>
  </si>
  <si>
    <t>Direct - Pecuniary Loss</t>
  </si>
  <si>
    <t>Direct - Pecuniary Loss - Offshore</t>
    <phoneticPr fontId="0" type="noConversion"/>
  </si>
  <si>
    <t>Direct - Pecuniary Loss - Standard Mortgage - Offshore</t>
    <phoneticPr fontId="0" type="noConversion"/>
  </si>
  <si>
    <t>Direct - Pecuniary Loss - Reverse Mortgage - Offshore</t>
    <phoneticPr fontId="0" type="noConversion"/>
  </si>
  <si>
    <t>Direct - Pecuniary Loss - Credit and Others - Offshore</t>
  </si>
  <si>
    <t xml:space="preserve">Reinsurance Inward </t>
  </si>
  <si>
    <t xml:space="preserve">None - </t>
  </si>
  <si>
    <t>Proportional Facultative - Onshore</t>
    <phoneticPr fontId="0" type="noConversion"/>
  </si>
  <si>
    <t>Proportional RI - Accident and Health</t>
    <phoneticPr fontId="0" type="noConversion"/>
  </si>
  <si>
    <t>Proportional RI - Accident and Health - Onshore</t>
  </si>
  <si>
    <t>Proportional RI - Motor Vehicle</t>
    <phoneticPr fontId="0" type="noConversion"/>
  </si>
  <si>
    <t>Proportional RI - Motor Vehicle - Onshore</t>
  </si>
  <si>
    <t>Marine, Aviation, and Transport</t>
  </si>
  <si>
    <t>Proportional RI - Aviation</t>
  </si>
  <si>
    <t>Proportional RI - Aviation - Onshore</t>
  </si>
  <si>
    <t>Proportional RI - Ships</t>
    <phoneticPr fontId="0" type="noConversion"/>
  </si>
  <si>
    <t>Proportional RI - Ships - Onshore</t>
  </si>
  <si>
    <t>Proportional RI - Goods in Transit</t>
    <phoneticPr fontId="0" type="noConversion"/>
  </si>
  <si>
    <t>Proportional RI - Goods in Transit - Onshore</t>
  </si>
  <si>
    <t>Proportional RI - Property Damage</t>
    <phoneticPr fontId="0" type="noConversion"/>
  </si>
  <si>
    <t>Proportional RI - Property Damage - Onshore</t>
  </si>
  <si>
    <t>Proportional RI - Employees' Compensation</t>
  </si>
  <si>
    <t>Proportional RI - Employees' Compensation - Onshore</t>
  </si>
  <si>
    <t>Proportional RI - General Liability</t>
    <phoneticPr fontId="0" type="noConversion"/>
  </si>
  <si>
    <t>Proportional RI - General Liability - Onshore</t>
  </si>
  <si>
    <t xml:space="preserve">Proportional RI - Pecuniary Loss </t>
    <phoneticPr fontId="0" type="noConversion"/>
  </si>
  <si>
    <t>Proportional RI - Pecuniary Loss - Onshore</t>
    <phoneticPr fontId="0" type="noConversion"/>
  </si>
  <si>
    <t>Proportional RI - Pecuniary Loss - Standard Mortgage</t>
  </si>
  <si>
    <t>Proportional RI - Pecuniary Loss - Standard Mortgage - Onshore</t>
  </si>
  <si>
    <t>Proportional RI - Pecuniary Loss - Reverse Mortgage</t>
  </si>
  <si>
    <t>Proportional RI - Pecuniary Loss - Reverse Mortgage - Onshore</t>
  </si>
  <si>
    <t>Proportional RI - Pecuniary Loss - Credit and Others</t>
  </si>
  <si>
    <t>Proportional RI - Pecuniary Loss - Credit and Others - Onshore</t>
  </si>
  <si>
    <t>Proportional Facultative - Offshore</t>
    <phoneticPr fontId="0" type="noConversion"/>
  </si>
  <si>
    <t>Proportional RI - Accident and Health - Offshore</t>
  </si>
  <si>
    <t>Proportional RI - Motor Vehicle - Offshore</t>
  </si>
  <si>
    <t>Proportional RI - Aviation - Offshore</t>
  </si>
  <si>
    <t>Proportional RI - Ships - Offshore</t>
  </si>
  <si>
    <t>Proportional RI - Goods in Transit - Offshore</t>
  </si>
  <si>
    <t>Proportional RI - Property Damage - Offshore</t>
  </si>
  <si>
    <t>Proportional RI - Employees' Compensation - Offshore</t>
  </si>
  <si>
    <t>Proportional RI - General Liability - Offshore</t>
  </si>
  <si>
    <t xml:space="preserve">Proportional RI - Pecuniary Loss </t>
  </si>
  <si>
    <t>Proportional RI - Pecuniary Loss - Offshore</t>
    <phoneticPr fontId="0" type="noConversion"/>
  </si>
  <si>
    <t>Proportional RI - Pecuniary Loss - Standard Mortgage - Offshore</t>
    <phoneticPr fontId="0" type="noConversion"/>
  </si>
  <si>
    <t>Proportional RI - Pecuniary Loss - Reverse Mortgage - Offshore</t>
    <phoneticPr fontId="0" type="noConversion"/>
  </si>
  <si>
    <t>Proportional RI - Pecuniary Loss - Credit and Others - Offshore</t>
    <phoneticPr fontId="0" type="noConversion"/>
  </si>
  <si>
    <t>Non-Proportional Facultative - Onshore</t>
    <phoneticPr fontId="0" type="noConversion"/>
  </si>
  <si>
    <t>Non-Proportional RI - Accident and Health</t>
    <phoneticPr fontId="0" type="noConversion"/>
  </si>
  <si>
    <t>Non-Proportional RI - Accident and Health - Onshore</t>
  </si>
  <si>
    <t>Non-Proportional RI - Motor Vehicle</t>
    <phoneticPr fontId="0" type="noConversion"/>
  </si>
  <si>
    <t>Non-Proportional RI - Motor Vehicle - Onshore</t>
  </si>
  <si>
    <t>Non-Proportional RI - Marine, Aviation, and Transport</t>
    <phoneticPr fontId="0" type="noConversion"/>
  </si>
  <si>
    <t>Non-Proportional RI - Marine, Aviation, and Transport - Onshore</t>
  </si>
  <si>
    <t>Non-Proportional RI - Property Damage</t>
    <phoneticPr fontId="0" type="noConversion"/>
  </si>
  <si>
    <t>Non-Proportional RI - Property Damage - Onshore</t>
  </si>
  <si>
    <t>Non-Proportional RI - Employees' Compensation</t>
  </si>
  <si>
    <t>Non-Proportional RI - Employees' Compensation - Onshore</t>
  </si>
  <si>
    <t>Non-Proportional RI - General Liability</t>
    <phoneticPr fontId="0" type="noConversion"/>
  </si>
  <si>
    <t>Non-Proportional RI - General Liability - Onshore</t>
  </si>
  <si>
    <t>Non-Proportional RI - Pecuniary Loss</t>
    <phoneticPr fontId="0" type="noConversion"/>
  </si>
  <si>
    <t>Non-Proportional RI - Pecuniary Loss - Onshore</t>
  </si>
  <si>
    <t>Non-Proportional RI - Pecuniary Loss - Standard Mortgage</t>
    <phoneticPr fontId="0" type="noConversion"/>
  </si>
  <si>
    <t>Non-Proportional RI - Pecuniary Loss - Standard Mortgage - Onshore</t>
    <phoneticPr fontId="0" type="noConversion"/>
  </si>
  <si>
    <t>Non-Proportional RI - Pecuniary Loss - Reverse Mortgage</t>
    <phoneticPr fontId="0" type="noConversion"/>
  </si>
  <si>
    <t>Non-Proportional RI - Pecuniary Loss - Reverse Mortgage - Onshore</t>
    <phoneticPr fontId="0" type="noConversion"/>
  </si>
  <si>
    <t>Non-Proportional RI - Pecuniary Loss - Credit and Others</t>
    <phoneticPr fontId="0" type="noConversion"/>
  </si>
  <si>
    <t>Non-Proportional RI - Pecuniary Loss - Credit and Others - Onshore</t>
    <phoneticPr fontId="0" type="noConversion"/>
  </si>
  <si>
    <t>Non-Proportional Facultative - Offshore</t>
    <phoneticPr fontId="0" type="noConversion"/>
  </si>
  <si>
    <t>Non-Proportional RI - Accident and Health - Offshore</t>
  </si>
  <si>
    <t>Non-Proportional RI - Motor Vehicle - Offshore</t>
  </si>
  <si>
    <t>Non-Proportional RI - Marine, Aviation, and Transport - Offshore</t>
  </si>
  <si>
    <t>Non-Proportional RI - Property Damage - Offshore</t>
  </si>
  <si>
    <t>Non-Proportional RI - Employees' Compensation - Offshore</t>
  </si>
  <si>
    <t>Non-Proportional RI - General Liability - Offshore</t>
  </si>
  <si>
    <t>Non-Proportional RI - Pecuniary Loss</t>
  </si>
  <si>
    <t>Non-Proportional RI - Pecuniary Loss - Offshore</t>
    <phoneticPr fontId="0" type="noConversion"/>
  </si>
  <si>
    <t>Non-Proportional RI - Pecuniary Loss - Standard Mortgage</t>
  </si>
  <si>
    <t>Non-Proportional RI - Pecuniary Loss - Standard Mortgage - Offshore</t>
    <phoneticPr fontId="0" type="noConversion"/>
  </si>
  <si>
    <t>Non-Proportional RI - Pecuniary Loss - Reverse Mortgage</t>
  </si>
  <si>
    <t>Non-Proportional RI - Pecuniary Loss - Reverse Mortgage - Offshore</t>
    <phoneticPr fontId="0" type="noConversion"/>
  </si>
  <si>
    <t>Non-Proportional RI - Pecuniary Loss - Credit and Others</t>
  </si>
  <si>
    <t>Non-Proportional RI - Pecuniary Loss - Credit and Others - Offshore</t>
    <phoneticPr fontId="0" type="noConversion"/>
  </si>
  <si>
    <t>Proportional Treaty - Onshore</t>
    <phoneticPr fontId="0" type="noConversion"/>
  </si>
  <si>
    <t>Proportional Treaty - Offshore</t>
    <phoneticPr fontId="0" type="noConversion"/>
  </si>
  <si>
    <t>Non-Proportional Treaty - Onshore</t>
    <phoneticPr fontId="0" type="noConversion"/>
  </si>
  <si>
    <t>Non-Proportional Treaty - Offshore</t>
    <phoneticPr fontId="0" type="noConversion"/>
  </si>
  <si>
    <t>Non-Proportional RI - General Liability</t>
  </si>
  <si>
    <t>Check Outstanding claims liabilities reconciliation with F.G.1</t>
  </si>
  <si>
    <t>Check MOCE reconciliation with F.G.1, F.G.2A and F.G.2B</t>
  </si>
  <si>
    <t>F.G.2 General Insurance Liabilities - Total Premium Liabilities</t>
  </si>
  <si>
    <t>Column 5</t>
    <phoneticPr fontId="0" type="noConversion"/>
  </si>
  <si>
    <t xml:space="preserve"> Total Premium Liabilities</t>
  </si>
  <si>
    <t>Reverse Mortgage</t>
    <phoneticPr fontId="0" type="noConversion"/>
  </si>
  <si>
    <t>Standard Mortgage</t>
  </si>
  <si>
    <t>Reinsurance Inward</t>
    <phoneticPr fontId="0" type="noConversion"/>
  </si>
  <si>
    <t>F.G.2A General Insurance Liabilities - Premium Liability in which premium is received or already recognized as a receivable asset item under EBS [F.1 EBS]</t>
  </si>
  <si>
    <t>Check Premium liabilities reconciliation with F.G.2, F.G.2A and F.G.2B</t>
  </si>
  <si>
    <t>F.G.2B General Insurance Liabilities - Premium Liabilities in which premium is yet to be recognized as a receivable asset item under EBS [F.1 EBS]</t>
  </si>
  <si>
    <t>Expected Acquisition Costs
(Net, ie Gross - RI)</t>
  </si>
  <si>
    <t>CA.1.Q Summary of Capital Requirements and Capial Base</t>
    <phoneticPr fontId="0" type="noConversion"/>
  </si>
  <si>
    <t>As at end of current reporting period (T)</t>
  </si>
  <si>
    <t xml:space="preserve">Total </t>
  </si>
  <si>
    <t>Tier 1 – unlimited</t>
  </si>
  <si>
    <t>Tier 1 – limited</t>
  </si>
  <si>
    <t>Tier 2</t>
  </si>
  <si>
    <t>Eligible capital</t>
  </si>
  <si>
    <t xml:space="preserve">Total eligible capital </t>
  </si>
  <si>
    <t>Total Tier 1 eligible capital</t>
  </si>
  <si>
    <t>Diversified PCA/RCA</t>
  </si>
  <si>
    <t>RCA after additional management action on FDB</t>
  </si>
  <si>
    <t>RCA before additional management action on FDB</t>
  </si>
  <si>
    <t>RCA</t>
  </si>
  <si>
    <t>Market Risk</t>
  </si>
  <si>
    <t xml:space="preserve">  Interest Rate Risk</t>
  </si>
  <si>
    <t xml:space="preserve">  Credit Spread Risk</t>
  </si>
  <si>
    <t xml:space="preserve">  Equity Risk</t>
  </si>
  <si>
    <t xml:space="preserve">  Property Risk</t>
  </si>
  <si>
    <t xml:space="preserve">  Currency Risk</t>
  </si>
  <si>
    <t>Life Insurance Risk</t>
  </si>
  <si>
    <t xml:space="preserve">  Mortality Risk</t>
  </si>
  <si>
    <t xml:space="preserve">  Longevity Risk</t>
  </si>
  <si>
    <t xml:space="preserve">  Life Catastrophe Risk</t>
  </si>
  <si>
    <t xml:space="preserve">  Morbidity Risk</t>
  </si>
  <si>
    <t xml:space="preserve">  Expense Risk</t>
  </si>
  <si>
    <t xml:space="preserve">  Lapse Risk</t>
  </si>
  <si>
    <t>General Insurance Risk</t>
  </si>
  <si>
    <t xml:space="preserve">   General Insurance Risk (excluding Mortgage Insurance)</t>
    <phoneticPr fontId="0" type="noConversion"/>
  </si>
  <si>
    <t xml:space="preserve">     Reserve &amp; Premium Risk</t>
  </si>
  <si>
    <t xml:space="preserve">     Natural Catastrophe Risk</t>
    <phoneticPr fontId="0" type="noConversion"/>
  </si>
  <si>
    <t xml:space="preserve">     Man-made Non-systemic Catastrophe Risk</t>
  </si>
  <si>
    <t xml:space="preserve">     Man-made Systemic Catastrophe Risk</t>
  </si>
  <si>
    <t xml:space="preserve">   Mortgage Insurance Risk</t>
    <phoneticPr fontId="0" type="noConversion"/>
  </si>
  <si>
    <t>Counterparty Default and Other Risk</t>
  </si>
  <si>
    <t>PCA before Operational Risk (before LAC cap)</t>
  </si>
  <si>
    <t>Operational Risk</t>
  </si>
  <si>
    <t>PCA (before LAC cap)</t>
  </si>
  <si>
    <t>Adjustment for LAC cap</t>
  </si>
  <si>
    <t>Adjustment for tax effect on deferred tax assets</t>
  </si>
  <si>
    <t>PCA</t>
  </si>
  <si>
    <t>Any other items which the IA may specify to adjust (for example section 10 adjustment)</t>
  </si>
  <si>
    <t>PCA (after specified adjustment where applicable)</t>
  </si>
  <si>
    <t>MCA</t>
  </si>
  <si>
    <t>MCA (after specified adjustment where applicable)</t>
  </si>
  <si>
    <t>Ratio of Eligible capital to MCA (in %)</t>
  </si>
  <si>
    <t>Ratio of Eligible capital to PCA (in %)</t>
  </si>
  <si>
    <t>Ratio of Tier 1 Eligible capital to MCA (in %)</t>
  </si>
  <si>
    <t>Ratio of Tier 1 Eligible capital to PCA (in %)</t>
  </si>
  <si>
    <t>CA.1A Commentary of Capital Requirements and Capial Base</t>
  </si>
  <si>
    <t>As at end of previous reporting period (T-1)</t>
  </si>
  <si>
    <t>Quarterly movement</t>
  </si>
  <si>
    <t>Explanations on 
material quarterly movements</t>
  </si>
  <si>
    <t>Total eligible capital</t>
  </si>
  <si>
    <t>CA.R.1 Composition of Capital Base</t>
  </si>
  <si>
    <t>Reporting values</t>
  </si>
  <si>
    <t>Composition of regulatory capital</t>
  </si>
  <si>
    <t>Details</t>
  </si>
  <si>
    <t>After limits</t>
  </si>
  <si>
    <t>Unlimited Tier 1 Capital: instruments and reserves (equity and AOCI)</t>
  </si>
  <si>
    <t xml:space="preserve">Unlimited Tier 1 capital instruments and share premium (if applicable) </t>
  </si>
  <si>
    <t>3a</t>
  </si>
  <si>
    <t>of which Paid-up ordinary share capital and share premium (if applicable) (for HK insurers or designated insurers)</t>
  </si>
  <si>
    <t>Head office account (for branches operating in Hong Kong)</t>
  </si>
  <si>
    <t xml:space="preserve">Retained earnings </t>
  </si>
  <si>
    <t>Accumulated Other Comprehensive Income (AOCI) and other disclosed reserves</t>
  </si>
  <si>
    <t>Unrestricted reserves and restricted reserves</t>
  </si>
  <si>
    <t>Contributed surplus (equity-settled stock options)</t>
  </si>
  <si>
    <t>Other allocated to equity</t>
  </si>
  <si>
    <t>9a</t>
  </si>
  <si>
    <t>of which Minority/Non controlling interest arising from Unlimited Tier 1 capital instruments issued by consolidated subsidiaries and held by third parties (not applicable for branch)</t>
  </si>
  <si>
    <t>Unlimited Tier 1 Capital before regulatory adjustments or exclusions</t>
  </si>
  <si>
    <t>Regulatory adjustments or exclusions from Unlimited Tier 1 Capital</t>
  </si>
  <si>
    <t>Goodwill, net of associated deferred tax liabilities
(to the extent that such amounts have not already been excluded in EBS)</t>
  </si>
  <si>
    <t>Other intangible assets, net of associated deferred tax liabilities
(to the extent that such amounts have not already been excluded in EBS)</t>
  </si>
  <si>
    <t>Investment in non-consolidated subsidiaries (for HK insurers or designated insurers), including the amounts due from these entities</t>
  </si>
  <si>
    <t>Investment in affiliates which are regulated financial entities (for HK insurers or designated insurers), including the amounts due from these entities.</t>
  </si>
  <si>
    <t>Capital shortfall of non-consolidated subsidiaries</t>
  </si>
  <si>
    <t>Deferred tax assets, net of deferred tax liabilities</t>
  </si>
  <si>
    <t>Sum of assets that relate to a defined benefit pension fund, net of associated deferred tax liabilities; or deficit in defined benefit pension fund</t>
  </si>
  <si>
    <t xml:space="preserve">Reciprocal cross-holdings in Unlimited Tier 1 capital instruments of regulated financial entity </t>
  </si>
  <si>
    <t>Direct and indirect investments in own Unlimited Tier 1 capital instruments, if not already netted off paid-up capital on reported balance sheet</t>
  </si>
  <si>
    <t>Reinsurance assets arising from non-qualifying agreements or with entities that are not regulated or do not provide sufficient transfer or risk</t>
  </si>
  <si>
    <t>Gains and losses due to changes in own credit risk on fair valued financial liabilities and derivative liabilities</t>
  </si>
  <si>
    <t xml:space="preserve">Cumulative cash flow hedge reserves that relate to the hedging of financial instruments
that are not fair valued on the balance sheet </t>
  </si>
  <si>
    <t>Value of secured (encumbered) assets in excess of the value of relevant liabilities and capital requirements</t>
  </si>
  <si>
    <t>Value of restricted capital within participating fund(s) in excess of the associated capital requirement</t>
  </si>
  <si>
    <t xml:space="preserve">Deductions due to insufficient Limited Tier 1 capital to cover the required deductions </t>
  </si>
  <si>
    <t>Negative reserves at the level of total long term business or total general business less the corresponding prescribed capital amount  in respect of insurance liabilities</t>
  </si>
  <si>
    <t>Crypto assets and off-balance sheet commitments to purchase crypto assets</t>
  </si>
  <si>
    <t xml:space="preserve">Any other items which the IA may specify to adjust </t>
  </si>
  <si>
    <t>Total regulatory adjustments or exclusions to Unlimited Tier 1 Capital</t>
  </si>
  <si>
    <t>Unlimited Tier 1 Capital</t>
  </si>
  <si>
    <t xml:space="preserve">Limited Tier 1 Capital: instruments </t>
  </si>
  <si>
    <t>Limited Tier 1 capital instruments and share premium (if applicable)</t>
  </si>
  <si>
    <t>33a</t>
  </si>
  <si>
    <t xml:space="preserve">of which Limited Tier 1 capital instruments issued by fully-consolidated subsidiaries </t>
  </si>
  <si>
    <t>Limited Tier 1 Capital before regulatory adjustments or exclusions</t>
  </si>
  <si>
    <t>Regulatory adjustments or exclusions from Limited Tier 1 Capital</t>
  </si>
  <si>
    <t>Investment in affiliates which are regulated financial entities (for HK insurers or designated insurers), including the amounts due from these entities</t>
  </si>
  <si>
    <t>Direct and indirect investments in own Limited Tier 1 capital instruments, if not already netted off paid-up capital on reported balance sheet</t>
  </si>
  <si>
    <t xml:space="preserve">Reciprocal cross-holdings in Limited Tier 1 capital instruments of regulated financial entity </t>
  </si>
  <si>
    <t xml:space="preserve">Deductions due to insufficient Tier 2 capital to cover the required deductions </t>
  </si>
  <si>
    <t>Any other items which the IA may specify to adjust</t>
  </si>
  <si>
    <t>Total regulatory adjustments or exclusions to Limited Tier 1 Capital</t>
  </si>
  <si>
    <t>Limited Tier 1 Capital before Tier 1 Limited Cap</t>
  </si>
  <si>
    <t xml:space="preserve">     Tier 1 Limited Cap (10% of PCA)</t>
  </si>
  <si>
    <t>Limited Tier 1 Capital after Tier 1 Limited Cap</t>
  </si>
  <si>
    <t>Net Tier 1</t>
  </si>
  <si>
    <t xml:space="preserve">Tier 2 Capital: instruments </t>
  </si>
  <si>
    <t>Amount in excess of limit on Tier 1 Limited capital instruments eligible as Tier 2</t>
  </si>
  <si>
    <t>Tier 2 capital instruments and share premium (if applicable)</t>
  </si>
  <si>
    <t>49a</t>
  </si>
  <si>
    <t xml:space="preserve">of which Tier 2 capital instruments issued by fully-consolidated subsidiaries </t>
  </si>
  <si>
    <t>Tier 2 Capital Elements Other than Instruments</t>
  </si>
  <si>
    <t>Amount deducted from Unlimited Tier 1 capital in respect of encumbered assets</t>
  </si>
  <si>
    <t>Amount deducted from Unlimited Tier 1 capital in respect of restricted capital</t>
  </si>
  <si>
    <t>Amount deducted from Unlimited Tier 1 capital in respect of deferred tax assets</t>
  </si>
  <si>
    <t xml:space="preserve">Amount deducted from Unlimited Tier 1 capital in respect of negative reserves </t>
  </si>
  <si>
    <t>Tier 2 Capital before regulatory adjustments or exclusions</t>
  </si>
  <si>
    <t>Adjustments or exclusions from Tier 2 Capital</t>
  </si>
  <si>
    <t xml:space="preserve">Direct and indirect investments in own Tier 2 capital instruments, if not already netted off paid-up capital on reported balance sheet
</t>
  </si>
  <si>
    <t xml:space="preserve">Reciprocal cross-holdings in Tier 2 capital instruments of regulated financial entity  </t>
  </si>
  <si>
    <t>Total regulatory adjustments or exclusions to Tier 2 Capital</t>
  </si>
  <si>
    <t>Tier 2 Capital before Tier 2 limit</t>
  </si>
  <si>
    <t xml:space="preserve">    Tier 2 Cap (50% of PCA)</t>
  </si>
  <si>
    <t>Net Tier 2</t>
  </si>
  <si>
    <t>Total Eligible Capital (TC = T1 + T2)</t>
  </si>
  <si>
    <t>CA.R.2 Main Features for Capital Instruments</t>
  </si>
  <si>
    <r>
      <t>Capital instruments’ main features template (</t>
    </r>
    <r>
      <rPr>
        <b/>
        <vertAlign val="superscript"/>
        <sz val="10"/>
        <color rgb="FF000000"/>
        <rFont val="Arial"/>
        <family val="2"/>
      </rPr>
      <t>1</t>
    </r>
    <r>
      <rPr>
        <b/>
        <sz val="10"/>
        <color rgb="FF000000"/>
        <rFont val="Arial"/>
        <family val="2"/>
      </rPr>
      <t>)</t>
    </r>
  </si>
  <si>
    <t>Quantitative / qualitative information</t>
  </si>
  <si>
    <t>Capital instrument 1</t>
  </si>
  <si>
    <t>Capital instrument 2</t>
  </si>
  <si>
    <t>Capital instrument 3</t>
  </si>
  <si>
    <t>Capital instrument 4</t>
  </si>
  <si>
    <t>Capital instrument 5</t>
  </si>
  <si>
    <t>Capital instrument 6</t>
  </si>
  <si>
    <t>Capital instrument 7</t>
  </si>
  <si>
    <t>Capital instrument 8</t>
  </si>
  <si>
    <t>Capital instrument 9</t>
  </si>
  <si>
    <t>Capital instrument 10</t>
  </si>
  <si>
    <t>Capital instrument 11</t>
  </si>
  <si>
    <t>Capital instrument 12</t>
  </si>
  <si>
    <t>Capital instrument 13</t>
  </si>
  <si>
    <t>Capital instrument 14</t>
  </si>
  <si>
    <t>Capital instrument 15</t>
  </si>
  <si>
    <t>[Free text]</t>
  </si>
  <si>
    <t>Capital instruments' feature/ Regulatory capital treatment</t>
  </si>
  <si>
    <t>Under [Capital Rules]</t>
  </si>
  <si>
    <t>[Unlimited Tier 1] [Limited Tier 1] [Tier 2]</t>
  </si>
  <si>
    <t>[HKD][Other, please specify in Row 25]</t>
  </si>
  <si>
    <t>6a</t>
  </si>
  <si>
    <t>Amount recognised in regulatory capital (reporting currency in thousands, as of most recent reporting date)</t>
  </si>
  <si>
    <t>[Amount in thousands]</t>
  </si>
  <si>
    <t>[HKD][RMB][USD][EUR][JPY][GBP][AUD][CHF][Other, please specify in Row 25]</t>
  </si>
  <si>
    <t>7a</t>
  </si>
  <si>
    <t>Nominal amount / Par Value of instrument (issuing currency in thousands)</t>
  </si>
  <si>
    <t>7b</t>
  </si>
  <si>
    <t xml:space="preserve">  Issue price</t>
  </si>
  <si>
    <t>[Numeric]</t>
  </si>
  <si>
    <t>7c</t>
  </si>
  <si>
    <t xml:space="preserve">  Redemption price (also also report Call price, if exist)</t>
  </si>
  <si>
    <t>GAAP classification</t>
  </si>
  <si>
    <t>[Shareholders’ equity] [Liability – amortised cost] [Liability – fair value option] [Non-controlling interest in consolidated subsidiary]</t>
  </si>
  <si>
    <t>Original date of issuance</t>
  </si>
  <si>
    <t>[Date]</t>
  </si>
  <si>
    <t>Perpetual or dated</t>
  </si>
  <si>
    <t>[Perpetual] [Dated]</t>
  </si>
  <si>
    <t>Issuer call subject to prior supervisory approval</t>
  </si>
  <si>
    <t>[Yes] [No]</t>
  </si>
  <si>
    <t>Coupons / dividends</t>
  </si>
  <si>
    <t>Fixed or floating dividend/coupon</t>
  </si>
  <si>
    <t>[Fixed], [Floating] [Fixed to floating], [Floating to fixed]</t>
  </si>
  <si>
    <t>Existence of a dividend stopper</t>
  </si>
  <si>
    <t>17a</t>
  </si>
  <si>
    <t xml:space="preserve">  Fully discretionary, partially discretionary or mandatory (in terms of timing)</t>
  </si>
  <si>
    <t>[Fully discretionary] [Partially discretionary] [Mandatory]</t>
  </si>
  <si>
    <t>17b</t>
  </si>
  <si>
    <t xml:space="preserve">  Fully discretionary, partially discretionary or mandatory (in terms of amount)</t>
  </si>
  <si>
    <t>Existence of step-up or other incentive to redeem</t>
  </si>
  <si>
    <t>18a</t>
  </si>
  <si>
    <t xml:space="preserve">  Noncumulative or cumulative</t>
  </si>
  <si>
    <t>[Noncumulative] [Cumulative]</t>
  </si>
  <si>
    <t>Existence of "lock-in" clauses</t>
  </si>
  <si>
    <t>19a</t>
  </si>
  <si>
    <t xml:space="preserve">  If yes, number of years applicable regarding the "lock-in" clauses</t>
  </si>
  <si>
    <t>Convertible or non-convertible</t>
  </si>
  <si>
    <t>[Convertible] [Nonconvertible]</t>
  </si>
  <si>
    <t>20a</t>
  </si>
  <si>
    <t xml:space="preserve">  If convertible, conversion trigger(s)</t>
  </si>
  <si>
    <t>20b</t>
  </si>
  <si>
    <t xml:space="preserve">  If convertible, fully or partially</t>
  </si>
  <si>
    <t>[Free text referring one of the following options: (i) always convert fully; (ii) may convert fully or partially; or (iii) will always convert partially]</t>
  </si>
  <si>
    <t>20c</t>
  </si>
  <si>
    <t xml:space="preserve">  If convertible, conversion rate</t>
  </si>
  <si>
    <t>20d</t>
  </si>
  <si>
    <t xml:space="preserve">  If convertible, mandatory or optional conversion</t>
  </si>
  <si>
    <t>[Mandatory] [Optional] [NA]</t>
  </si>
  <si>
    <t>20e</t>
  </si>
  <si>
    <t xml:space="preserve">  If convertible, specify instrument type convertible into</t>
  </si>
  <si>
    <t>20f</t>
  </si>
  <si>
    <t xml:space="preserve">  If convertible, specify issuer of instrument it converts into</t>
  </si>
  <si>
    <t>Write-down features</t>
  </si>
  <si>
    <t>21a</t>
  </si>
  <si>
    <t xml:space="preserve">  If write-down, write-down trigger(s)</t>
  </si>
  <si>
    <t>21b</t>
  </si>
  <si>
    <t xml:space="preserve">  If write-down, full or partial</t>
  </si>
  <si>
    <t>[Free text referring one of the following options: (i) always be written down fully: (ii) may be written down partially; or (iii) will always be written down partially. Helps assess the level of loss absorbency at writedown.]</t>
  </si>
  <si>
    <t>21c</t>
  </si>
  <si>
    <t xml:space="preserve">  If write-down, permanent or temporary</t>
  </si>
  <si>
    <t>[Permanent] [Temporary] [NA]</t>
  </si>
  <si>
    <t>21d</t>
  </si>
  <si>
    <t xml:space="preserve">    If temporary write-down, description of write-up mechanism</t>
  </si>
  <si>
    <t>Type of subordination</t>
  </si>
  <si>
    <t>[Statutory] [Contractual] [Exemption
from subordination]</t>
  </si>
  <si>
    <t>22a</t>
  </si>
  <si>
    <t>CA.P.1.Q PCA Summary after Additional Management Action on FDB</t>
  </si>
  <si>
    <t>Shareholder Surplus + Non-insurance Operations</t>
  </si>
  <si>
    <t>Total Business</t>
  </si>
  <si>
    <t>%</t>
  </si>
  <si>
    <t>Total Business under transitional arrangement 
(if applicable)</t>
  </si>
  <si>
    <t>After Additional Management Action on FDB</t>
  </si>
  <si>
    <t>Participating Business - Restricted portion</t>
  </si>
  <si>
    <t>Participating Business - Other than restricted portion</t>
  </si>
  <si>
    <t>Market Risk (Diversified)</t>
  </si>
  <si>
    <t>Property Risk</t>
  </si>
  <si>
    <t>Diversification within Market Risk</t>
  </si>
  <si>
    <t>Life Insurance Risk (Diversified)</t>
  </si>
  <si>
    <t>Mortality Risk</t>
  </si>
  <si>
    <t>Longevity Risk</t>
  </si>
  <si>
    <t>Life Catastrophe Risk</t>
  </si>
  <si>
    <t>Morbidity Risk</t>
  </si>
  <si>
    <t>Expense Risk</t>
  </si>
  <si>
    <t>Lapse Risk</t>
  </si>
  <si>
    <t>Diversification within Life Insurance Risk</t>
  </si>
  <si>
    <t>General Insurance Risk (Diversified)</t>
    <phoneticPr fontId="0" type="noConversion"/>
  </si>
  <si>
    <t xml:space="preserve">   General Insurance Risk (excluding Mortgage Insurance) (Diversified)</t>
    <phoneticPr fontId="0" type="noConversion"/>
  </si>
  <si>
    <t xml:space="preserve">   Reserve &amp; Premium Risk</t>
    <phoneticPr fontId="0" type="noConversion"/>
  </si>
  <si>
    <t xml:space="preserve">   Natural Catastrophe Risk</t>
    <phoneticPr fontId="0" type="noConversion"/>
  </si>
  <si>
    <t xml:space="preserve">   Man-made Non-systemic Catastrophe Risk</t>
  </si>
  <si>
    <t xml:space="preserve">   Man-made Systemic Catastrophe Risk</t>
  </si>
  <si>
    <t xml:space="preserve">   Diversification within General Insurance Risk (excluding Mortgage Insurance)</t>
    <phoneticPr fontId="0" type="noConversion"/>
  </si>
  <si>
    <t xml:space="preserve">   Mortgage Insurance Risk (Diversified)</t>
    <phoneticPr fontId="0" type="noConversion"/>
  </si>
  <si>
    <t>Diversification within General Insurance Risk</t>
    <phoneticPr fontId="0" type="noConversion"/>
  </si>
  <si>
    <t>Total Undiversified PCA (before LAC Cap; pre-tax)</t>
  </si>
  <si>
    <t>Total Diversified PCA (before LAC Cap; pre-tax)</t>
  </si>
  <si>
    <t>Total Diversified PCA before Operational Risk (before LAC Cap; pre-tax)</t>
  </si>
  <si>
    <t>Market risk (Diversified)</t>
  </si>
  <si>
    <t>General Insurance Risk (Diversified)</t>
  </si>
  <si>
    <t>Diversification between Risk Modules</t>
  </si>
  <si>
    <t>Effective tax rate
= Total tax (excluding premium-based tax) / Total P&amp;L</t>
  </si>
  <si>
    <t>Transitional Adjustment on Market Risk RCA</t>
  </si>
  <si>
    <t>LAC Adjustment for FDB</t>
  </si>
  <si>
    <t>Jul 2024 - Jun 2025</t>
  </si>
  <si>
    <t>Total Diversified PCA (after LAC Cap; pre-tax)</t>
  </si>
  <si>
    <t>Jul 2025 - Jun 2026</t>
  </si>
  <si>
    <t>Deferred Tax Effect</t>
  </si>
  <si>
    <t>Jul 2026 - Jun 2027</t>
  </si>
  <si>
    <t>Total Diversified PCA (after LAC Cap; post-tax)</t>
  </si>
  <si>
    <t>Prorated Diversification between Funds</t>
  </si>
  <si>
    <t>Allocated PCA = Total Diversified PCA (after LAC Cap; post-tax) + Prorated Diversification between Funds</t>
  </si>
  <si>
    <t>Allocated MCA = Allocated PCA x 50%</t>
  </si>
  <si>
    <t>Allocated MCA (after specified adjustment where applicable)</t>
  </si>
  <si>
    <t>Check (Participating business - Restricted portion)</t>
  </si>
  <si>
    <t>Check (Interest rate risk)</t>
  </si>
  <si>
    <t>Check (Lapse risk)</t>
  </si>
  <si>
    <t>Check (Total diversified PCA)</t>
  </si>
  <si>
    <t>CA.P.4.Q Matrices on the Correlation Coefficients for Module Aggregation</t>
  </si>
  <si>
    <t>Correlation among Risk Modules</t>
  </si>
  <si>
    <t>Market</t>
  </si>
  <si>
    <t>Life Insurance</t>
  </si>
  <si>
    <t>Counterparty Default and Other</t>
  </si>
  <si>
    <t>Correlation among Market Risks</t>
  </si>
  <si>
    <r>
      <t xml:space="preserve">Where Interest Rate </t>
    </r>
    <r>
      <rPr>
        <b/>
        <u/>
        <sz val="8"/>
        <rFont val="Arial"/>
        <family val="2"/>
      </rPr>
      <t>Up</t>
    </r>
    <r>
      <rPr>
        <u/>
        <sz val="8"/>
        <rFont val="Arial"/>
        <family val="2"/>
      </rPr>
      <t xml:space="preserve"> Scenario is the Biting Scenario </t>
    </r>
  </si>
  <si>
    <t>Interest Rate</t>
  </si>
  <si>
    <t>Credit Spread</t>
  </si>
  <si>
    <r>
      <t xml:space="preserve">Where Interest Rate </t>
    </r>
    <r>
      <rPr>
        <b/>
        <u/>
        <sz val="8"/>
        <rFont val="Arial"/>
        <family val="2"/>
      </rPr>
      <t>Down</t>
    </r>
    <r>
      <rPr>
        <u/>
        <sz val="8"/>
        <rFont val="Arial"/>
        <family val="2"/>
      </rPr>
      <t xml:space="preserve"> Scenario is the Biting Scenario </t>
    </r>
  </si>
  <si>
    <t>Correlation among Life Insurance Risks</t>
  </si>
  <si>
    <t>Mortality</t>
  </si>
  <si>
    <t>Longevity</t>
  </si>
  <si>
    <t>Life Catastrophe</t>
  </si>
  <si>
    <t>Morbidity</t>
  </si>
  <si>
    <t>Expense</t>
  </si>
  <si>
    <t>Lapse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</si>
</sst>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(* #,##0_);_(* \(#,##0\);_(* &quot;-&quot;_);_(@_)"/>
    <numFmt numFmtId="43" formatCode="_(* #,##0.00_);_(* \(#,##0.00\);_(* &quot;-&quot;??_);_(@_)"/>
    <numFmt numFmtId="164" formatCode="dd\ mmm\ yyyy"/>
    <numFmt numFmtId="165" formatCode="_(* #,##0_);[Red]_(* \(#,##0\);_(* &quot;-&quot;??_);"/>
    <numFmt numFmtId="166" formatCode="#,##0;[Red]\(#,##0\)"/>
    <numFmt numFmtId="167" formatCode="_(* #,##0_);_(* \(#,##0\);_(* &quot;-&quot;??_);_(@_)"/>
    <numFmt numFmtId="168" formatCode="0_);[Red]\(0\)"/>
    <numFmt numFmtId="169" formatCode="_(* #,##0_);_(* \(#,##0\);_(* &quot;-&quot;_)"/>
    <numFmt numFmtId="170" formatCode="#,##0;\-#,##0;\-"/>
    <numFmt numFmtId="171" formatCode="0.0%"/>
    <numFmt numFmtId="172" formatCode="0%_);[Red]\(0%\)"/>
    <numFmt numFmtId="173" formatCode="0.0%_);[Red]\(0.0%\)"/>
  </numFmts>
  <fonts count="5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name val="新細明體"/>
      <family val="1"/>
      <charset val="136"/>
    </font>
    <font>
      <sz val="8"/>
      <name val="Arial"/>
      <family val="2"/>
    </font>
    <font>
      <sz val="10"/>
      <name val="Arial"/>
      <family val="2"/>
    </font>
    <font>
      <sz val="11"/>
      <name val="Aptos Narrow"/>
      <family val="2"/>
      <scheme val="minor"/>
    </font>
    <font>
      <sz val="11"/>
      <color theme="1"/>
      <name val="Aptos Narrow"/>
      <family val="3"/>
      <charset val="134"/>
      <scheme val="minor"/>
    </font>
    <font>
      <sz val="9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b/>
      <sz val="10"/>
      <color theme="1"/>
      <name val="Arial"/>
      <family val="2"/>
    </font>
    <font>
      <sz val="10"/>
      <color theme="9"/>
      <name val="Arial"/>
      <family val="2"/>
    </font>
    <font>
      <sz val="11"/>
      <name val="Times New Roman"/>
      <family val="1"/>
    </font>
    <font>
      <sz val="11"/>
      <color rgb="FFFFFFFF"/>
      <name val="Arial"/>
      <family val="2"/>
    </font>
    <font>
      <sz val="10"/>
      <color rgb="FFBFBFBF"/>
      <name val="Arial"/>
      <family val="2"/>
    </font>
    <font>
      <sz val="10"/>
      <color rgb="FFFF0000"/>
      <name val="Arial"/>
      <family val="2"/>
    </font>
    <font>
      <strike/>
      <sz val="10"/>
      <color theme="9"/>
      <name val="Arial"/>
      <family val="2"/>
    </font>
    <font>
      <b/>
      <sz val="10"/>
      <color theme="0"/>
      <name val="Arial"/>
      <family val="2"/>
    </font>
    <font>
      <sz val="10"/>
      <color theme="8"/>
      <name val="Arial"/>
      <family val="2"/>
    </font>
    <font>
      <i/>
      <sz val="10"/>
      <name val="Arial"/>
      <family val="2"/>
    </font>
    <font>
      <sz val="10"/>
      <color theme="1"/>
      <name val="Times New Roman"/>
      <family val="1"/>
    </font>
    <font>
      <sz val="10"/>
      <color theme="1"/>
      <name val="Aptos Narrow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  <charset val="134"/>
    </font>
    <font>
      <sz val="10"/>
      <name val="Aptos Narrow"/>
      <family val="2"/>
      <scheme val="minor"/>
    </font>
    <font>
      <sz val="10"/>
      <color theme="2" tint="-9.9978637043366805E-2"/>
      <name val="Arial"/>
      <family val="2"/>
    </font>
    <font>
      <sz val="10"/>
      <color theme="0" tint="-0.14999847407452621"/>
      <name val="Arial"/>
      <family val="2"/>
    </font>
    <font>
      <b/>
      <sz val="10"/>
      <color rgb="FFFF0000"/>
      <name val="Arial"/>
      <family val="2"/>
    </font>
    <font>
      <sz val="11"/>
      <color theme="1"/>
      <name val="Aptos Narrow"/>
      <family val="2"/>
      <charset val="134"/>
      <scheme val="minor"/>
    </font>
    <font>
      <sz val="10"/>
      <color rgb="FF000000"/>
      <name val="Arial"/>
      <family val="2"/>
    </font>
    <font>
      <i/>
      <sz val="10"/>
      <color rgb="FFFF0000"/>
      <name val="Arial"/>
      <family val="2"/>
    </font>
    <font>
      <b/>
      <sz val="10"/>
      <color rgb="FF000000"/>
      <name val="Arial"/>
      <family val="2"/>
    </font>
    <font>
      <b/>
      <vertAlign val="superscript"/>
      <sz val="10"/>
      <color rgb="FF000000"/>
      <name val="Arial"/>
      <family val="2"/>
    </font>
    <font>
      <sz val="10"/>
      <color theme="0"/>
      <name val="Arial"/>
      <family val="2"/>
    </font>
    <font>
      <sz val="10"/>
      <color rgb="FFFFFFFF"/>
      <name val="Arial"/>
      <family val="2"/>
    </font>
    <font>
      <i/>
      <sz val="10"/>
      <color theme="0"/>
      <name val="Arial"/>
      <family val="2"/>
    </font>
    <font>
      <u/>
      <sz val="10"/>
      <name val="Arial"/>
      <family val="2"/>
    </font>
    <font>
      <b/>
      <sz val="8"/>
      <name val="Arial"/>
      <family val="2"/>
    </font>
    <font>
      <b/>
      <sz val="8"/>
      <color indexed="9"/>
      <name val="Arial"/>
      <family val="2"/>
    </font>
    <font>
      <sz val="8"/>
      <color theme="1"/>
      <name val="Aptos Narrow"/>
      <family val="2"/>
      <scheme val="minor"/>
    </font>
    <font>
      <u/>
      <sz val="8"/>
      <color theme="1"/>
      <name val="Arial"/>
      <family val="2"/>
    </font>
    <font>
      <sz val="8"/>
      <color theme="1"/>
      <name val="Arial"/>
      <family val="2"/>
    </font>
    <font>
      <sz val="8"/>
      <name val="Aptos Narrow"/>
      <family val="2"/>
      <scheme val="minor"/>
    </font>
    <font>
      <u/>
      <sz val="8"/>
      <name val="Arial"/>
      <family val="2"/>
    </font>
    <font>
      <b/>
      <u/>
      <sz val="8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DFFFF"/>
        <bgColor indexed="64"/>
      </patternFill>
    </fill>
    <fill>
      <patternFill patternType="solid">
        <fgColor rgb="FFAB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4590B8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48118533890809E-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BFBFBF"/>
      </bottom>
      <diagonal/>
    </border>
    <border>
      <left/>
      <right style="medium">
        <color indexed="64"/>
      </right>
      <top/>
      <bottom style="medium">
        <color rgb="FFBFBFB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BFBFBF"/>
      </bottom>
      <diagonal/>
    </border>
    <border>
      <left style="medium">
        <color theme="1"/>
      </left>
      <right style="medium">
        <color indexed="64"/>
      </right>
      <top/>
      <bottom style="medium">
        <color rgb="FFBFBFBF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rgb="FFBFBFBF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4">
    <xf numFmtId="0" fontId="0" fillId="0" borderId="0"/>
    <xf numFmtId="9" fontId="1" fillId="0" borderId="0" applyFont="0" applyFill="0" applyBorder="0" applyAlignment="0" applyProtection="0"/>
    <xf numFmtId="0" fontId="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1" fillId="0" borderId="0"/>
    <xf numFmtId="0" fontId="7" fillId="0" borderId="0"/>
    <xf numFmtId="0" fontId="8" fillId="12" borderId="0" applyNumberFormat="0" applyBorder="0">
      <alignment horizontal="right"/>
      <protection locked="0"/>
    </xf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3" fontId="8" fillId="14" borderId="6" applyNumberFormat="0" applyBorder="0" applyAlignment="0">
      <alignment vertical="center"/>
      <protection locked="0"/>
    </xf>
    <xf numFmtId="0" fontId="3" fillId="0" borderId="0"/>
    <xf numFmtId="0" fontId="5" fillId="0" borderId="0" applyNumberFormat="0" applyFont="0" applyBorder="0" applyAlignment="0"/>
    <xf numFmtId="0" fontId="5" fillId="16" borderId="0" applyNumberFormat="0" applyFont="0" applyFill="0" applyBorder="0" applyAlignment="0"/>
    <xf numFmtId="43" fontId="1" fillId="0" borderId="0" applyFont="0" applyFill="0" applyBorder="0" applyAlignment="0" applyProtection="0"/>
    <xf numFmtId="0" fontId="1" fillId="0" borderId="0"/>
    <xf numFmtId="0" fontId="28" fillId="0" borderId="0">
      <alignment vertical="center"/>
    </xf>
    <xf numFmtId="0" fontId="1" fillId="0" borderId="0"/>
    <xf numFmtId="0" fontId="33" fillId="0" borderId="0">
      <alignment vertical="center"/>
    </xf>
    <xf numFmtId="0" fontId="9" fillId="20" borderId="6" applyFont="0" applyBorder="0" applyAlignment="0">
      <alignment horizontal="left" indent="1"/>
    </xf>
  </cellStyleXfs>
  <cellXfs count="690">
    <xf numFmtId="0" fontId="0" fillId="0" borderId="0" xfId="0"/>
    <xf numFmtId="0" fontId="0" fillId="2" borderId="0" xfId="0" applyFill="1"/>
    <xf numFmtId="0" fontId="0" fillId="0" borderId="0" xfId="0" applyAlignment="1">
      <alignment wrapText="1"/>
    </xf>
    <xf numFmtId="0" fontId="7" fillId="0" borderId="0" xfId="7"/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0" fillId="10" borderId="0" xfId="0" applyFill="1"/>
    <xf numFmtId="0" fontId="5" fillId="0" borderId="2" xfId="0" applyFont="1" applyBorder="1" applyAlignment="1">
      <alignment vertical="center" wrapText="1"/>
    </xf>
    <xf numFmtId="0" fontId="8" fillId="5" borderId="2" xfId="8" applyNumberFormat="1" applyFill="1" applyBorder="1" applyAlignment="1" applyProtection="1">
      <alignment horizontal="center" wrapText="1"/>
    </xf>
    <xf numFmtId="0" fontId="7" fillId="0" borderId="0" xfId="11">
      <alignment vertical="center"/>
    </xf>
    <xf numFmtId="0" fontId="1" fillId="0" borderId="0" xfId="6"/>
    <xf numFmtId="0" fontId="10" fillId="10" borderId="0" xfId="0" applyFont="1" applyFill="1"/>
    <xf numFmtId="0" fontId="10" fillId="0" borderId="0" xfId="0" applyFont="1"/>
    <xf numFmtId="0" fontId="10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/>
    <xf numFmtId="0" fontId="10" fillId="0" borderId="0" xfId="13" applyFont="1"/>
    <xf numFmtId="0" fontId="10" fillId="4" borderId="7" xfId="0" applyFont="1" applyFill="1" applyBorder="1" applyAlignment="1" applyProtection="1">
      <alignment horizontal="center" wrapText="1"/>
      <protection locked="0"/>
    </xf>
    <xf numFmtId="0" fontId="10" fillId="0" borderId="0" xfId="0" applyFont="1" applyAlignment="1">
      <alignment horizontal="center" vertical="center" wrapText="1"/>
    </xf>
    <xf numFmtId="0" fontId="5" fillId="2" borderId="13" xfId="8" applyFont="1" applyFill="1" applyBorder="1" applyAlignment="1" applyProtection="1">
      <alignment horizontal="center" vertical="center" wrapText="1"/>
    </xf>
    <xf numFmtId="165" fontId="8" fillId="13" borderId="19" xfId="8" applyNumberFormat="1" applyFill="1" applyBorder="1" applyProtection="1">
      <alignment horizontal="right"/>
    </xf>
    <xf numFmtId="165" fontId="8" fillId="0" borderId="0" xfId="8" applyNumberFormat="1" applyFill="1" applyBorder="1" applyProtection="1">
      <alignment horizontal="right"/>
    </xf>
    <xf numFmtId="165" fontId="8" fillId="13" borderId="18" xfId="8" applyNumberFormat="1" applyFill="1" applyBorder="1" applyProtection="1">
      <alignment horizontal="right"/>
    </xf>
    <xf numFmtId="165" fontId="8" fillId="12" borderId="19" xfId="8" applyNumberFormat="1" applyBorder="1" applyProtection="1">
      <alignment horizontal="right"/>
    </xf>
    <xf numFmtId="165" fontId="8" fillId="12" borderId="18" xfId="8" applyNumberFormat="1" applyBorder="1" applyProtection="1">
      <alignment horizontal="right"/>
    </xf>
    <xf numFmtId="165" fontId="8" fillId="5" borderId="19" xfId="8" applyNumberFormat="1" applyFill="1" applyBorder="1" applyProtection="1">
      <alignment horizontal="right"/>
    </xf>
    <xf numFmtId="165" fontId="8" fillId="0" borderId="0" xfId="14" applyNumberFormat="1" applyFill="1" applyBorder="1" applyAlignment="1" applyProtection="1">
      <alignment vertical="center" wrapText="1"/>
    </xf>
    <xf numFmtId="165" fontId="8" fillId="13" borderId="19" xfId="14" applyNumberFormat="1" applyFill="1" applyBorder="1" applyAlignment="1" applyProtection="1">
      <alignment vertical="center" wrapText="1"/>
    </xf>
    <xf numFmtId="165" fontId="8" fillId="0" borderId="0" xfId="14" applyNumberFormat="1" applyFill="1" applyBorder="1" applyAlignment="1" applyProtection="1">
      <alignment horizontal="right"/>
    </xf>
    <xf numFmtId="0" fontId="15" fillId="0" borderId="0" xfId="0" applyFont="1"/>
    <xf numFmtId="165" fontId="8" fillId="0" borderId="19" xfId="14" applyNumberFormat="1" applyFill="1" applyBorder="1" applyAlignment="1" applyProtection="1">
      <alignment horizontal="right"/>
    </xf>
    <xf numFmtId="165" fontId="8" fillId="0" borderId="18" xfId="14" applyNumberFormat="1" applyFill="1" applyBorder="1" applyAlignment="1" applyProtection="1">
      <alignment horizontal="right"/>
    </xf>
    <xf numFmtId="165" fontId="8" fillId="11" borderId="19" xfId="14" applyNumberFormat="1" applyFill="1" applyBorder="1" applyAlignment="1" applyProtection="1">
      <alignment vertical="center" wrapText="1"/>
    </xf>
    <xf numFmtId="165" fontId="8" fillId="5" borderId="18" xfId="14" applyNumberFormat="1" applyFill="1" applyBorder="1" applyAlignment="1" applyProtection="1">
      <alignment vertical="center" wrapText="1"/>
    </xf>
    <xf numFmtId="165" fontId="8" fillId="5" borderId="19" xfId="14" applyNumberFormat="1" applyFill="1" applyBorder="1" applyAlignment="1" applyProtection="1">
      <alignment vertical="center" wrapText="1"/>
    </xf>
    <xf numFmtId="165" fontId="8" fillId="2" borderId="19" xfId="8" applyNumberFormat="1" applyFill="1" applyBorder="1" applyProtection="1">
      <alignment horizontal="right"/>
    </xf>
    <xf numFmtId="165" fontId="8" fillId="2" borderId="18" xfId="8" applyNumberFormat="1" applyFill="1" applyBorder="1" applyProtection="1">
      <alignment horizontal="right"/>
    </xf>
    <xf numFmtId="0" fontId="10" fillId="2" borderId="0" xfId="0" applyFont="1" applyFill="1"/>
    <xf numFmtId="165" fontId="8" fillId="11" borderId="18" xfId="8" applyNumberFormat="1" applyFill="1" applyBorder="1" applyProtection="1">
      <alignment horizontal="right"/>
    </xf>
    <xf numFmtId="165" fontId="8" fillId="11" borderId="19" xfId="8" applyNumberFormat="1" applyFill="1" applyBorder="1" applyProtection="1">
      <alignment horizontal="right"/>
    </xf>
    <xf numFmtId="165" fontId="8" fillId="11" borderId="18" xfId="14" applyNumberFormat="1" applyFill="1" applyBorder="1" applyAlignment="1" applyProtection="1">
      <alignment vertical="center" wrapText="1"/>
    </xf>
    <xf numFmtId="165" fontId="8" fillId="5" borderId="20" xfId="14" applyNumberFormat="1" applyFill="1" applyBorder="1" applyAlignment="1" applyProtection="1">
      <alignment vertical="center" wrapText="1"/>
    </xf>
    <xf numFmtId="0" fontId="12" fillId="4" borderId="18" xfId="0" applyFont="1" applyFill="1" applyBorder="1" applyAlignment="1" applyProtection="1">
      <alignment horizontal="left" vertical="center" wrapText="1" indent="1"/>
      <protection locked="0"/>
    </xf>
    <xf numFmtId="165" fontId="8" fillId="12" borderId="21" xfId="8" applyNumberFormat="1" applyBorder="1" applyProtection="1">
      <alignment horizontal="right"/>
    </xf>
    <xf numFmtId="165" fontId="8" fillId="12" borderId="12" xfId="8" applyNumberFormat="1" applyBorder="1" applyProtection="1">
      <alignment horizontal="right"/>
    </xf>
    <xf numFmtId="165" fontId="8" fillId="12" borderId="13" xfId="8" applyNumberFormat="1" applyBorder="1" applyProtection="1">
      <alignment horizontal="right"/>
    </xf>
    <xf numFmtId="165" fontId="8" fillId="11" borderId="12" xfId="8" applyNumberFormat="1" applyFill="1" applyBorder="1" applyProtection="1">
      <alignment horizontal="right"/>
    </xf>
    <xf numFmtId="165" fontId="8" fillId="13" borderId="12" xfId="8" applyNumberFormat="1" applyFill="1" applyBorder="1" applyProtection="1">
      <alignment horizontal="right"/>
    </xf>
    <xf numFmtId="0" fontId="8" fillId="5" borderId="20" xfId="8" applyNumberFormat="1" applyFill="1" applyBorder="1" applyAlignment="1" applyProtection="1">
      <alignment horizontal="center"/>
    </xf>
    <xf numFmtId="0" fontId="8" fillId="0" borderId="16" xfId="8" applyNumberFormat="1" applyFill="1" applyBorder="1" applyAlignment="1" applyProtection="1">
      <alignment horizontal="center"/>
    </xf>
    <xf numFmtId="0" fontId="8" fillId="0" borderId="22" xfId="8" applyNumberFormat="1" applyFill="1" applyBorder="1" applyAlignment="1" applyProtection="1">
      <alignment horizontal="center"/>
    </xf>
    <xf numFmtId="165" fontId="8" fillId="5" borderId="16" xfId="8" applyNumberFormat="1" applyFill="1" applyBorder="1" applyAlignment="1" applyProtection="1">
      <alignment horizontal="center"/>
    </xf>
    <xf numFmtId="165" fontId="8" fillId="0" borderId="16" xfId="8" applyNumberFormat="1" applyFill="1" applyBorder="1" applyAlignment="1" applyProtection="1">
      <alignment horizontal="center"/>
    </xf>
    <xf numFmtId="165" fontId="8" fillId="0" borderId="22" xfId="8" applyNumberFormat="1" applyFill="1" applyBorder="1" applyAlignment="1" applyProtection="1">
      <alignment horizontal="center"/>
    </xf>
    <xf numFmtId="0" fontId="8" fillId="0" borderId="16" xfId="8" applyNumberFormat="1" applyFill="1" applyBorder="1" applyProtection="1">
      <alignment horizontal="right"/>
    </xf>
    <xf numFmtId="0" fontId="8" fillId="0" borderId="22" xfId="8" applyNumberFormat="1" applyFill="1" applyBorder="1" applyProtection="1">
      <alignment horizontal="right"/>
    </xf>
    <xf numFmtId="0" fontId="8" fillId="0" borderId="0" xfId="8" applyNumberFormat="1" applyFill="1" applyBorder="1" applyProtection="1">
      <alignment horizontal="right"/>
    </xf>
    <xf numFmtId="0" fontId="8" fillId="11" borderId="18" xfId="8" applyNumberFormat="1" applyFill="1" applyBorder="1" applyAlignment="1" applyProtection="1">
      <alignment horizontal="left"/>
    </xf>
    <xf numFmtId="165" fontId="8" fillId="5" borderId="18" xfId="8" applyNumberFormat="1" applyFill="1" applyBorder="1" applyProtection="1">
      <alignment horizontal="right"/>
    </xf>
    <xf numFmtId="165" fontId="8" fillId="0" borderId="18" xfId="8" applyNumberFormat="1" applyFill="1" applyBorder="1" applyProtection="1">
      <alignment horizontal="right"/>
    </xf>
    <xf numFmtId="0" fontId="8" fillId="0" borderId="18" xfId="14" applyNumberFormat="1" applyFill="1" applyBorder="1" applyAlignment="1" applyProtection="1">
      <alignment horizontal="left"/>
    </xf>
    <xf numFmtId="165" fontId="8" fillId="0" borderId="18" xfId="14" applyNumberFormat="1" applyFill="1" applyBorder="1" applyAlignment="1" applyProtection="1">
      <alignment vertical="center" wrapText="1"/>
    </xf>
    <xf numFmtId="0" fontId="8" fillId="2" borderId="18" xfId="8" applyNumberFormat="1" applyFill="1" applyBorder="1" applyAlignment="1" applyProtection="1">
      <alignment horizontal="left"/>
    </xf>
    <xf numFmtId="165" fontId="8" fillId="5" borderId="12" xfId="8" applyNumberFormat="1" applyFill="1" applyBorder="1" applyProtection="1">
      <alignment horizontal="right"/>
    </xf>
    <xf numFmtId="0" fontId="8" fillId="0" borderId="0" xfId="8" applyNumberFormat="1" applyFill="1" applyBorder="1" applyAlignment="1" applyProtection="1">
      <alignment horizontal="left"/>
    </xf>
    <xf numFmtId="0" fontId="8" fillId="11" borderId="20" xfId="8" applyNumberFormat="1" applyFill="1" applyBorder="1" applyAlignment="1" applyProtection="1">
      <alignment horizontal="center"/>
    </xf>
    <xf numFmtId="165" fontId="8" fillId="11" borderId="16" xfId="8" applyNumberFormat="1" applyFill="1" applyBorder="1" applyAlignment="1" applyProtection="1">
      <alignment horizontal="center"/>
    </xf>
    <xf numFmtId="0" fontId="8" fillId="11" borderId="23" xfId="8" applyNumberFormat="1" applyFill="1" applyBorder="1" applyProtection="1">
      <alignment horizontal="right"/>
    </xf>
    <xf numFmtId="0" fontId="8" fillId="11" borderId="13" xfId="8" applyNumberFormat="1" applyFill="1" applyBorder="1" applyAlignment="1" applyProtection="1">
      <alignment horizontal="left"/>
    </xf>
    <xf numFmtId="0" fontId="5" fillId="15" borderId="0" xfId="15" applyFont="1" applyFill="1"/>
    <xf numFmtId="0" fontId="5" fillId="15" borderId="0" xfId="15" applyFont="1" applyFill="1" applyAlignment="1">
      <alignment vertical="center"/>
    </xf>
    <xf numFmtId="0" fontId="11" fillId="0" borderId="0" xfId="15" applyFont="1"/>
    <xf numFmtId="0" fontId="11" fillId="15" borderId="0" xfId="15" applyFont="1" applyFill="1"/>
    <xf numFmtId="38" fontId="18" fillId="11" borderId="2" xfId="14" applyNumberFormat="1" applyFont="1" applyFill="1" applyBorder="1" applyAlignment="1" applyProtection="1">
      <alignment horizontal="center" vertical="center" wrapText="1"/>
    </xf>
    <xf numFmtId="38" fontId="5" fillId="11" borderId="2" xfId="14" applyNumberFormat="1" applyFont="1" applyFill="1" applyBorder="1" applyAlignment="1" applyProtection="1">
      <alignment horizontal="center" vertical="center" wrapText="1"/>
    </xf>
    <xf numFmtId="43" fontId="5" fillId="5" borderId="3" xfId="18" applyFont="1" applyFill="1" applyBorder="1" applyAlignment="1" applyProtection="1">
      <alignment vertical="center"/>
    </xf>
    <xf numFmtId="0" fontId="6" fillId="15" borderId="0" xfId="15" applyFont="1" applyFill="1"/>
    <xf numFmtId="43" fontId="5" fillId="14" borderId="2" xfId="18" applyFont="1" applyFill="1" applyBorder="1" applyAlignment="1" applyProtection="1">
      <alignment vertical="center" wrapText="1"/>
      <protection locked="0"/>
    </xf>
    <xf numFmtId="43" fontId="5" fillId="11" borderId="2" xfId="18" applyFont="1" applyFill="1" applyBorder="1" applyAlignment="1" applyProtection="1">
      <alignment vertical="center" wrapText="1"/>
    </xf>
    <xf numFmtId="43" fontId="5" fillId="5" borderId="2" xfId="18" applyFont="1" applyFill="1" applyBorder="1" applyAlignment="1" applyProtection="1">
      <alignment vertical="center"/>
    </xf>
    <xf numFmtId="43" fontId="5" fillId="4" borderId="2" xfId="18" applyFont="1" applyFill="1" applyBorder="1" applyAlignment="1" applyProtection="1">
      <alignment vertical="center" wrapText="1"/>
      <protection locked="0"/>
    </xf>
    <xf numFmtId="0" fontId="10" fillId="0" borderId="0" xfId="0" applyFont="1" applyAlignment="1">
      <alignment vertical="top"/>
    </xf>
    <xf numFmtId="0" fontId="15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43" fontId="5" fillId="5" borderId="2" xfId="18" applyFont="1" applyFill="1" applyBorder="1" applyAlignment="1" applyProtection="1">
      <alignment horizontal="right"/>
    </xf>
    <xf numFmtId="43" fontId="5" fillId="12" borderId="2" xfId="18" applyFont="1" applyFill="1" applyBorder="1" applyAlignment="1" applyProtection="1">
      <alignment horizontal="right"/>
    </xf>
    <xf numFmtId="43" fontId="5" fillId="0" borderId="2" xfId="18" applyFont="1" applyFill="1" applyBorder="1" applyAlignment="1" applyProtection="1">
      <alignment vertical="center"/>
    </xf>
    <xf numFmtId="43" fontId="10" fillId="13" borderId="2" xfId="18" applyFont="1" applyFill="1" applyBorder="1" applyAlignment="1" applyProtection="1">
      <alignment vertical="center"/>
    </xf>
    <xf numFmtId="43" fontId="5" fillId="6" borderId="2" xfId="18" applyFont="1" applyFill="1" applyBorder="1" applyAlignment="1" applyProtection="1">
      <alignment wrapText="1"/>
      <protection locked="0"/>
    </xf>
    <xf numFmtId="0" fontId="22" fillId="0" borderId="0" xfId="0" applyFont="1" applyAlignment="1">
      <alignment horizontal="center" vertical="center" wrapText="1"/>
    </xf>
    <xf numFmtId="43" fontId="5" fillId="5" borderId="2" xfId="18" applyFont="1" applyFill="1" applyBorder="1" applyAlignment="1" applyProtection="1"/>
    <xf numFmtId="43" fontId="5" fillId="11" borderId="2" xfId="18" applyFont="1" applyFill="1" applyBorder="1" applyAlignment="1" applyProtection="1"/>
    <xf numFmtId="167" fontId="5" fillId="5" borderId="2" xfId="18" applyNumberFormat="1" applyFont="1" applyFill="1" applyBorder="1" applyAlignment="1" applyProtection="1">
      <alignment vertical="center"/>
    </xf>
    <xf numFmtId="0" fontId="10" fillId="4" borderId="2" xfId="0" applyFont="1" applyFill="1" applyBorder="1" applyAlignment="1" applyProtection="1">
      <alignment horizontal="left" wrapText="1"/>
      <protection locked="0"/>
    </xf>
    <xf numFmtId="0" fontId="10" fillId="6" borderId="2" xfId="0" applyFont="1" applyFill="1" applyBorder="1" applyAlignment="1" applyProtection="1">
      <alignment horizontal="left" wrapText="1"/>
      <protection locked="0"/>
    </xf>
    <xf numFmtId="166" fontId="5" fillId="11" borderId="0" xfId="14" applyNumberFormat="1" applyFont="1" applyFill="1" applyBorder="1" applyAlignment="1" applyProtection="1"/>
    <xf numFmtId="0" fontId="10" fillId="4" borderId="2" xfId="0" applyFont="1" applyFill="1" applyBorder="1" applyAlignment="1" applyProtection="1">
      <alignment wrapText="1"/>
      <protection locked="0"/>
    </xf>
    <xf numFmtId="166" fontId="5" fillId="11" borderId="2" xfId="8" applyNumberFormat="1" applyFont="1" applyFill="1" applyBorder="1" applyProtection="1">
      <alignment horizontal="right"/>
    </xf>
    <xf numFmtId="43" fontId="5" fillId="11" borderId="2" xfId="18" applyFont="1" applyFill="1" applyBorder="1" applyAlignment="1" applyProtection="1">
      <alignment horizontal="right"/>
    </xf>
    <xf numFmtId="0" fontId="25" fillId="0" borderId="0" xfId="0" applyFont="1" applyAlignment="1">
      <alignment vertical="center"/>
    </xf>
    <xf numFmtId="168" fontId="5" fillId="4" borderId="2" xfId="0" applyNumberFormat="1" applyFont="1" applyFill="1" applyBorder="1" applyAlignment="1" applyProtection="1">
      <alignment wrapText="1"/>
      <protection locked="0"/>
    </xf>
    <xf numFmtId="43" fontId="5" fillId="6" borderId="2" xfId="0" applyNumberFormat="1" applyFont="1" applyFill="1" applyBorder="1" applyAlignment="1" applyProtection="1">
      <alignment wrapText="1"/>
      <protection locked="0"/>
    </xf>
    <xf numFmtId="43" fontId="5" fillId="5" borderId="2" xfId="18" applyFont="1" applyFill="1" applyBorder="1" applyProtection="1"/>
    <xf numFmtId="9" fontId="5" fillId="5" borderId="2" xfId="1" applyFont="1" applyFill="1" applyBorder="1" applyProtection="1"/>
    <xf numFmtId="9" fontId="5" fillId="6" borderId="2" xfId="1" applyFont="1" applyFill="1" applyBorder="1" applyAlignment="1" applyProtection="1">
      <alignment horizontal="center" vertical="center" wrapText="1"/>
      <protection locked="0"/>
    </xf>
    <xf numFmtId="9" fontId="5" fillId="5" borderId="2" xfId="1" applyFont="1" applyFill="1" applyBorder="1" applyAlignment="1" applyProtection="1">
      <alignment horizontal="center" vertical="center"/>
    </xf>
    <xf numFmtId="164" fontId="5" fillId="7" borderId="2" xfId="0" applyNumberFormat="1" applyFont="1" applyFill="1" applyBorder="1" applyAlignment="1" applyProtection="1">
      <alignment wrapText="1"/>
      <protection locked="0"/>
    </xf>
    <xf numFmtId="43" fontId="5" fillId="11" borderId="0" xfId="18" applyFont="1" applyFill="1" applyBorder="1" applyAlignment="1" applyProtection="1">
      <alignment horizontal="right"/>
    </xf>
    <xf numFmtId="166" fontId="5" fillId="11" borderId="0" xfId="8" applyNumberFormat="1" applyFont="1" applyFill="1" applyBorder="1" applyProtection="1">
      <alignment horizontal="right"/>
    </xf>
    <xf numFmtId="0" fontId="0" fillId="4" borderId="2" xfId="0" applyFill="1" applyBorder="1" applyAlignment="1" applyProtection="1">
      <alignment wrapText="1"/>
      <protection locked="0"/>
    </xf>
    <xf numFmtId="168" fontId="5" fillId="6" borderId="2" xfId="0" applyNumberFormat="1" applyFont="1" applyFill="1" applyBorder="1" applyAlignment="1" applyProtection="1">
      <alignment wrapText="1"/>
      <protection locked="0"/>
    </xf>
    <xf numFmtId="9" fontId="5" fillId="5" borderId="2" xfId="1" applyFont="1" applyFill="1" applyBorder="1" applyAlignment="1" applyProtection="1">
      <alignment horizontal="center" vertical="center" wrapText="1"/>
    </xf>
    <xf numFmtId="0" fontId="1" fillId="2" borderId="0" xfId="19" applyFill="1"/>
    <xf numFmtId="0" fontId="0" fillId="2" borderId="0" xfId="0" applyFill="1" applyAlignment="1">
      <alignment vertical="center"/>
    </xf>
    <xf numFmtId="0" fontId="1" fillId="2" borderId="0" xfId="19" applyFill="1" applyAlignment="1">
      <alignment vertical="center"/>
    </xf>
    <xf numFmtId="43" fontId="29" fillId="6" borderId="2" xfId="18" applyFont="1" applyFill="1" applyBorder="1" applyAlignment="1" applyProtection="1">
      <alignment vertical="center" wrapText="1"/>
      <protection locked="0"/>
    </xf>
    <xf numFmtId="43" fontId="29" fillId="11" borderId="2" xfId="18" applyFont="1" applyFill="1" applyBorder="1" applyAlignment="1" applyProtection="1">
      <alignment vertical="center" wrapText="1"/>
    </xf>
    <xf numFmtId="166" fontId="29" fillId="6" borderId="2" xfId="19" applyNumberFormat="1" applyFont="1" applyFill="1" applyBorder="1" applyAlignment="1" applyProtection="1">
      <alignment vertical="center" wrapText="1"/>
      <protection locked="0"/>
    </xf>
    <xf numFmtId="43" fontId="5" fillId="0" borderId="0" xfId="18" applyFont="1" applyProtection="1"/>
    <xf numFmtId="43" fontId="5" fillId="5" borderId="2" xfId="18" applyFont="1" applyFill="1" applyBorder="1" applyAlignment="1" applyProtection="1">
      <alignment vertical="center" wrapText="1"/>
    </xf>
    <xf numFmtId="43" fontId="5" fillId="0" borderId="0" xfId="18" applyFont="1" applyAlignment="1" applyProtection="1"/>
    <xf numFmtId="43" fontId="5" fillId="6" borderId="2" xfId="18" applyFont="1" applyFill="1" applyBorder="1" applyAlignment="1" applyProtection="1">
      <alignment vertical="center" wrapText="1"/>
      <protection locked="0"/>
    </xf>
    <xf numFmtId="0" fontId="9" fillId="0" borderId="0" xfId="0" applyFont="1"/>
    <xf numFmtId="0" fontId="9" fillId="0" borderId="0" xfId="0" applyFont="1" applyAlignment="1">
      <alignment vertical="center"/>
    </xf>
    <xf numFmtId="0" fontId="5" fillId="4" borderId="2" xfId="20" applyFont="1" applyFill="1" applyBorder="1" applyAlignment="1" applyProtection="1">
      <alignment vertical="center" wrapText="1"/>
      <protection locked="0"/>
    </xf>
    <xf numFmtId="43" fontId="5" fillId="11" borderId="0" xfId="18" applyFont="1" applyFill="1" applyBorder="1" applyAlignment="1" applyProtection="1"/>
    <xf numFmtId="0" fontId="5" fillId="2" borderId="0" xfId="0" applyFont="1" applyFill="1" applyAlignment="1">
      <alignment horizontal="left" vertical="top" wrapText="1"/>
    </xf>
    <xf numFmtId="0" fontId="5" fillId="2" borderId="0" xfId="0" applyFont="1" applyFill="1"/>
    <xf numFmtId="169" fontId="5" fillId="5" borderId="2" xfId="18" applyNumberFormat="1" applyFont="1" applyFill="1" applyBorder="1" applyAlignment="1" applyProtection="1">
      <alignment vertical="center"/>
    </xf>
    <xf numFmtId="0" fontId="5" fillId="2" borderId="0" xfId="8" applyFont="1" applyFill="1" applyBorder="1" applyAlignment="1" applyProtection="1">
      <alignment horizontal="right" vertical="center"/>
    </xf>
    <xf numFmtId="0" fontId="5" fillId="11" borderId="2" xfId="18" applyNumberFormat="1" applyFont="1" applyFill="1" applyBorder="1" applyAlignment="1" applyProtection="1">
      <alignment horizontal="center" vertical="center"/>
    </xf>
    <xf numFmtId="169" fontId="5" fillId="6" borderId="2" xfId="18" applyNumberFormat="1" applyFont="1" applyFill="1" applyBorder="1" applyAlignment="1" applyProtection="1">
      <alignment vertical="center" wrapText="1"/>
      <protection locked="0"/>
    </xf>
    <xf numFmtId="0" fontId="5" fillId="5" borderId="2" xfId="18" applyNumberFormat="1" applyFont="1" applyFill="1" applyBorder="1" applyAlignment="1" applyProtection="1">
      <alignment horizontal="center" vertical="center"/>
    </xf>
    <xf numFmtId="0" fontId="5" fillId="4" borderId="2" xfId="18" applyNumberFormat="1" applyFont="1" applyFill="1" applyBorder="1" applyAlignment="1" applyProtection="1">
      <alignment vertical="center" wrapText="1"/>
      <protection locked="0"/>
    </xf>
    <xf numFmtId="166" fontId="5" fillId="2" borderId="0" xfId="14" applyNumberFormat="1" applyFont="1" applyFill="1" applyBorder="1" applyAlignment="1" applyProtection="1">
      <alignment vertical="center"/>
    </xf>
    <xf numFmtId="166" fontId="5" fillId="2" borderId="0" xfId="8" applyNumberFormat="1" applyFont="1" applyFill="1" applyBorder="1" applyAlignment="1" applyProtection="1">
      <alignment horizontal="right" vertical="center"/>
    </xf>
    <xf numFmtId="0" fontId="5" fillId="5" borderId="2" xfId="8" applyNumberFormat="1" applyFont="1" applyFill="1" applyBorder="1" applyAlignment="1" applyProtection="1">
      <alignment horizontal="center" vertical="center"/>
    </xf>
    <xf numFmtId="170" fontId="10" fillId="4" borderId="2" xfId="21" applyNumberFormat="1" applyFont="1" applyFill="1" applyBorder="1" applyAlignment="1" applyProtection="1">
      <alignment vertical="center" wrapText="1"/>
      <protection locked="0"/>
    </xf>
    <xf numFmtId="43" fontId="5" fillId="12" borderId="2" xfId="8" applyNumberFormat="1" applyFont="1" applyBorder="1" applyAlignment="1" applyProtection="1">
      <alignment horizontal="right" vertical="center"/>
    </xf>
    <xf numFmtId="0" fontId="19" fillId="2" borderId="0" xfId="0" applyFont="1" applyFill="1"/>
    <xf numFmtId="0" fontId="5" fillId="5" borderId="2" xfId="8" applyNumberFormat="1" applyFont="1" applyFill="1" applyBorder="1" applyAlignment="1" applyProtection="1">
      <alignment horizontal="center"/>
    </xf>
    <xf numFmtId="0" fontId="10" fillId="18" borderId="0" xfId="0" applyFont="1" applyFill="1"/>
    <xf numFmtId="0" fontId="31" fillId="2" borderId="0" xfId="0" applyFont="1" applyFill="1"/>
    <xf numFmtId="169" fontId="5" fillId="12" borderId="2" xfId="18" applyNumberFormat="1" applyFont="1" applyFill="1" applyBorder="1" applyAlignment="1" applyProtection="1">
      <alignment horizontal="right" vertical="center"/>
    </xf>
    <xf numFmtId="169" fontId="5" fillId="5" borderId="2" xfId="18" applyNumberFormat="1" applyFont="1" applyFill="1" applyBorder="1" applyAlignment="1" applyProtection="1">
      <alignment horizontal="right" vertical="center"/>
    </xf>
    <xf numFmtId="43" fontId="5" fillId="11" borderId="2" xfId="18" applyFont="1" applyFill="1" applyBorder="1" applyAlignment="1" applyProtection="1">
      <alignment horizontal="center" vertical="center"/>
    </xf>
    <xf numFmtId="43" fontId="19" fillId="11" borderId="2" xfId="18" applyFont="1" applyFill="1" applyBorder="1" applyAlignment="1" applyProtection="1">
      <alignment vertical="center" wrapText="1"/>
    </xf>
    <xf numFmtId="41" fontId="5" fillId="2" borderId="0" xfId="8" applyNumberFormat="1" applyFont="1" applyFill="1" applyBorder="1" applyAlignment="1" applyProtection="1">
      <alignment horizontal="right" vertical="center"/>
    </xf>
    <xf numFmtId="169" fontId="5" fillId="6" borderId="2" xfId="18" applyNumberFormat="1" applyFont="1" applyFill="1" applyBorder="1" applyAlignment="1" applyProtection="1">
      <alignment horizontal="right" vertical="center" wrapText="1"/>
      <protection locked="0"/>
    </xf>
    <xf numFmtId="43" fontId="5" fillId="5" borderId="2" xfId="18" applyFont="1" applyFill="1" applyBorder="1" applyAlignment="1" applyProtection="1">
      <alignment horizontal="center" vertical="center"/>
    </xf>
    <xf numFmtId="41" fontId="5" fillId="2" borderId="0" xfId="14" applyNumberFormat="1" applyFont="1" applyFill="1" applyBorder="1" applyAlignment="1" applyProtection="1">
      <alignment horizontal="right" vertical="center"/>
    </xf>
    <xf numFmtId="169" fontId="23" fillId="5" borderId="2" xfId="18" applyNumberFormat="1" applyFont="1" applyFill="1" applyBorder="1" applyAlignment="1" applyProtection="1">
      <alignment horizontal="right" vertical="center"/>
    </xf>
    <xf numFmtId="43" fontId="5" fillId="13" borderId="2" xfId="18" applyFont="1" applyFill="1" applyBorder="1" applyAlignment="1" applyProtection="1">
      <alignment horizontal="center" vertical="center"/>
    </xf>
    <xf numFmtId="43" fontId="19" fillId="13" borderId="2" xfId="18" applyFont="1" applyFill="1" applyBorder="1" applyAlignment="1" applyProtection="1">
      <alignment vertical="center" wrapText="1"/>
    </xf>
    <xf numFmtId="41" fontId="19" fillId="2" borderId="0" xfId="14" applyNumberFormat="1" applyFont="1" applyFill="1" applyBorder="1" applyAlignment="1" applyProtection="1">
      <alignment horizontal="right" vertical="center"/>
    </xf>
    <xf numFmtId="166" fontId="19" fillId="2" borderId="0" xfId="14" applyNumberFormat="1" applyFont="1" applyFill="1" applyBorder="1" applyAlignment="1" applyProtection="1">
      <alignment vertical="center"/>
    </xf>
    <xf numFmtId="41" fontId="19" fillId="2" borderId="0" xfId="8" applyNumberFormat="1" applyFont="1" applyFill="1" applyBorder="1" applyAlignment="1" applyProtection="1">
      <alignment horizontal="right" vertical="center"/>
    </xf>
    <xf numFmtId="166" fontId="19" fillId="2" borderId="0" xfId="8" applyNumberFormat="1" applyFont="1" applyFill="1" applyBorder="1" applyAlignment="1" applyProtection="1">
      <alignment horizontal="right" vertical="center"/>
    </xf>
    <xf numFmtId="0" fontId="10" fillId="15" borderId="0" xfId="0" applyFont="1" applyFill="1"/>
    <xf numFmtId="41" fontId="5" fillId="11" borderId="2" xfId="18" applyNumberFormat="1" applyFont="1" applyFill="1" applyBorder="1" applyAlignment="1" applyProtection="1">
      <alignment horizontal="right" vertical="center"/>
    </xf>
    <xf numFmtId="41" fontId="5" fillId="11" borderId="2" xfId="18" applyNumberFormat="1" applyFont="1" applyFill="1" applyBorder="1" applyAlignment="1" applyProtection="1">
      <alignment horizontal="right" vertical="center" wrapText="1"/>
    </xf>
    <xf numFmtId="169" fontId="5" fillId="12" borderId="2" xfId="8" applyNumberFormat="1" applyFont="1" applyBorder="1" applyAlignment="1" applyProtection="1">
      <alignment horizontal="right" vertical="center"/>
    </xf>
    <xf numFmtId="0" fontId="10" fillId="2" borderId="0" xfId="0" applyFont="1" applyFill="1" applyAlignment="1">
      <alignment vertical="top" wrapText="1"/>
    </xf>
    <xf numFmtId="166" fontId="12" fillId="2" borderId="0" xfId="8" applyNumberFormat="1" applyFont="1" applyFill="1" applyBorder="1" applyProtection="1">
      <alignment horizontal="right"/>
    </xf>
    <xf numFmtId="166" fontId="12" fillId="2" borderId="0" xfId="14" applyNumberFormat="1" applyFont="1" applyFill="1" applyBorder="1" applyAlignment="1" applyProtection="1"/>
    <xf numFmtId="0" fontId="0" fillId="2" borderId="0" xfId="22" applyFont="1" applyFill="1">
      <alignment vertical="center"/>
    </xf>
    <xf numFmtId="0" fontId="5" fillId="0" borderId="0" xfId="0" applyFont="1" applyAlignment="1">
      <alignment vertical="top"/>
    </xf>
    <xf numFmtId="166" fontId="5" fillId="11" borderId="2" xfId="14" applyNumberFormat="1" applyFont="1" applyFill="1" applyBorder="1" applyAlignment="1" applyProtection="1"/>
    <xf numFmtId="43" fontId="10" fillId="11" borderId="2" xfId="18" applyFont="1" applyFill="1" applyBorder="1" applyAlignment="1" applyProtection="1"/>
    <xf numFmtId="43" fontId="10" fillId="5" borderId="4" xfId="18" applyFont="1" applyFill="1" applyBorder="1" applyAlignment="1" applyProtection="1">
      <alignment horizontal="right"/>
    </xf>
    <xf numFmtId="43" fontId="10" fillId="11" borderId="4" xfId="18" applyFont="1" applyFill="1" applyBorder="1" applyAlignment="1" applyProtection="1"/>
    <xf numFmtId="43" fontId="10" fillId="5" borderId="2" xfId="18" applyFont="1" applyFill="1" applyBorder="1" applyAlignment="1" applyProtection="1">
      <alignment horizontal="right"/>
    </xf>
    <xf numFmtId="43" fontId="10" fillId="6" borderId="2" xfId="18" applyFont="1" applyFill="1" applyBorder="1" applyAlignment="1" applyProtection="1">
      <alignment wrapText="1"/>
      <protection locked="0"/>
    </xf>
    <xf numFmtId="43" fontId="10" fillId="5" borderId="4" xfId="18" applyFont="1" applyFill="1" applyBorder="1" applyAlignment="1" applyProtection="1"/>
    <xf numFmtId="43" fontId="5" fillId="5" borderId="4" xfId="18" applyFont="1" applyFill="1" applyBorder="1" applyAlignment="1" applyProtection="1">
      <alignment horizontal="right"/>
    </xf>
    <xf numFmtId="43" fontId="5" fillId="6" borderId="4" xfId="18" applyFont="1" applyFill="1" applyBorder="1" applyAlignment="1" applyProtection="1">
      <alignment wrapText="1"/>
      <protection locked="0"/>
    </xf>
    <xf numFmtId="43" fontId="10" fillId="0" borderId="0" xfId="18" applyFont="1" applyBorder="1" applyAlignment="1" applyProtection="1">
      <alignment vertical="top"/>
    </xf>
    <xf numFmtId="171" fontId="5" fillId="5" borderId="2" xfId="8" applyNumberFormat="1" applyFont="1" applyFill="1" applyBorder="1" applyProtection="1">
      <alignment horizontal="right"/>
    </xf>
    <xf numFmtId="171" fontId="5" fillId="5" borderId="4" xfId="8" applyNumberFormat="1" applyFont="1" applyFill="1" applyBorder="1" applyProtection="1">
      <alignment horizontal="right"/>
    </xf>
    <xf numFmtId="43" fontId="5" fillId="5" borderId="24" xfId="18" applyFont="1" applyFill="1" applyBorder="1" applyAlignment="1" applyProtection="1"/>
    <xf numFmtId="43" fontId="10" fillId="5" borderId="2" xfId="18" applyFont="1" applyFill="1" applyBorder="1" applyAlignment="1" applyProtection="1"/>
    <xf numFmtId="43" fontId="5" fillId="13" borderId="4" xfId="18" applyFont="1" applyFill="1" applyBorder="1" applyAlignment="1" applyProtection="1"/>
    <xf numFmtId="43" fontId="5" fillId="13" borderId="2" xfId="18" applyFont="1" applyFill="1" applyBorder="1" applyAlignment="1" applyProtection="1"/>
    <xf numFmtId="43" fontId="19" fillId="13" borderId="2" xfId="18" applyFont="1" applyFill="1" applyBorder="1" applyAlignment="1" applyProtection="1"/>
    <xf numFmtId="0" fontId="19" fillId="0" borderId="0" xfId="0" applyFont="1"/>
    <xf numFmtId="43" fontId="19" fillId="13" borderId="4" xfId="18" applyFont="1" applyFill="1" applyBorder="1" applyAlignment="1" applyProtection="1"/>
    <xf numFmtId="43" fontId="5" fillId="5" borderId="4" xfId="18" applyFont="1" applyFill="1" applyBorder="1" applyAlignment="1" applyProtection="1"/>
    <xf numFmtId="43" fontId="5" fillId="0" borderId="0" xfId="18" applyFont="1" applyFill="1" applyBorder="1" applyAlignment="1" applyProtection="1"/>
    <xf numFmtId="0" fontId="8" fillId="0" borderId="0" xfId="14" applyNumberFormat="1" applyFill="1" applyBorder="1" applyAlignment="1" applyProtection="1">
      <alignment horizontal="left" vertical="center" wrapText="1"/>
    </xf>
    <xf numFmtId="43" fontId="5" fillId="0" borderId="0" xfId="18" applyFont="1" applyFill="1" applyBorder="1" applyAlignment="1" applyProtection="1">
      <alignment horizontal="right"/>
    </xf>
    <xf numFmtId="165" fontId="8" fillId="5" borderId="7" xfId="8" applyNumberFormat="1" applyFill="1" applyBorder="1" applyProtection="1">
      <alignment horizontal="right"/>
    </xf>
    <xf numFmtId="166" fontId="23" fillId="5" borderId="4" xfId="8" applyNumberFormat="1" applyFont="1" applyFill="1" applyBorder="1" applyAlignment="1" applyProtection="1">
      <alignment horizontal="center"/>
    </xf>
    <xf numFmtId="166" fontId="23" fillId="0" borderId="4" xfId="8" applyNumberFormat="1" applyFont="1" applyFill="1" applyBorder="1" applyAlignment="1" applyProtection="1">
      <alignment horizontal="center"/>
    </xf>
    <xf numFmtId="166" fontId="5" fillId="0" borderId="31" xfId="8" applyNumberFormat="1" applyFont="1" applyFill="1" applyBorder="1" applyProtection="1">
      <alignment horizontal="right"/>
    </xf>
    <xf numFmtId="166" fontId="5" fillId="2" borderId="7" xfId="14" applyNumberFormat="1" applyFont="1" applyFill="1" applyBorder="1" applyAlignment="1" applyProtection="1">
      <alignment horizontal="center"/>
    </xf>
    <xf numFmtId="166" fontId="5" fillId="11" borderId="7" xfId="14" applyNumberFormat="1" applyFont="1" applyFill="1" applyBorder="1" applyAlignment="1" applyProtection="1">
      <alignment horizontal="center"/>
    </xf>
    <xf numFmtId="0" fontId="10" fillId="8" borderId="2" xfId="0" applyFont="1" applyFill="1" applyBorder="1" applyAlignment="1" applyProtection="1">
      <alignment horizontal="center" wrapText="1"/>
      <protection locked="0"/>
    </xf>
    <xf numFmtId="0" fontId="10" fillId="4" borderId="2" xfId="0" applyFont="1" applyFill="1" applyBorder="1" applyAlignment="1" applyProtection="1">
      <alignment horizontal="center" wrapText="1"/>
      <protection locked="0"/>
    </xf>
    <xf numFmtId="38" fontId="12" fillId="6" borderId="2" xfId="0" applyNumberFormat="1" applyFont="1" applyFill="1" applyBorder="1" applyAlignment="1" applyProtection="1">
      <alignment vertical="center" wrapText="1"/>
      <protection locked="0"/>
    </xf>
    <xf numFmtId="0" fontId="5" fillId="4" borderId="24" xfId="0" applyFont="1" applyFill="1" applyBorder="1" applyAlignment="1" applyProtection="1">
      <alignment horizontal="center" wrapText="1"/>
      <protection locked="0"/>
    </xf>
    <xf numFmtId="38" fontId="5" fillId="6" borderId="2" xfId="0" quotePrefix="1" applyNumberFormat="1" applyFont="1" applyFill="1" applyBorder="1" applyAlignment="1" applyProtection="1">
      <alignment vertical="center" wrapText="1"/>
      <protection locked="0"/>
    </xf>
    <xf numFmtId="38" fontId="5" fillId="6" borderId="2" xfId="0" applyNumberFormat="1" applyFont="1" applyFill="1" applyBorder="1" applyAlignment="1" applyProtection="1">
      <alignment vertical="center" wrapText="1"/>
      <protection locked="0"/>
    </xf>
    <xf numFmtId="173" fontId="5" fillId="6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19" borderId="0" xfId="0" applyFill="1"/>
    <xf numFmtId="0" fontId="6" fillId="0" borderId="0" xfId="0" applyFont="1" applyAlignment="1">
      <alignment vertical="top" wrapText="1"/>
    </xf>
    <xf numFmtId="0" fontId="9" fillId="0" borderId="0" xfId="7" applyFont="1" applyAlignment="1">
      <alignment wrapText="1"/>
    </xf>
    <xf numFmtId="0" fontId="1" fillId="0" borderId="0" xfId="6" applyAlignment="1">
      <alignment wrapText="1"/>
    </xf>
    <xf numFmtId="0" fontId="10" fillId="0" borderId="0" xfId="12" applyFont="1" applyAlignment="1">
      <alignment wrapText="1"/>
    </xf>
    <xf numFmtId="0" fontId="1" fillId="3" borderId="0" xfId="6" applyFill="1" applyAlignment="1">
      <alignment wrapText="1"/>
    </xf>
    <xf numFmtId="0" fontId="12" fillId="10" borderId="0" xfId="0" applyFont="1" applyFill="1"/>
    <xf numFmtId="0" fontId="5" fillId="0" borderId="2" xfId="0" applyFont="1" applyBorder="1" applyAlignment="1">
      <alignment vertical="center"/>
    </xf>
    <xf numFmtId="0" fontId="13" fillId="5" borderId="2" xfId="0" applyFont="1" applyFill="1" applyBorder="1" applyAlignment="1">
      <alignment horizontal="left" vertical="center"/>
    </xf>
    <xf numFmtId="164" fontId="13" fillId="5" borderId="2" xfId="0" applyNumberFormat="1" applyFont="1" applyFill="1" applyBorder="1" applyAlignment="1">
      <alignment horizontal="left" vertical="center"/>
    </xf>
    <xf numFmtId="0" fontId="13" fillId="11" borderId="2" xfId="0" applyFont="1" applyFill="1" applyBorder="1" applyAlignment="1">
      <alignment horizontal="left" vertical="center"/>
    </xf>
    <xf numFmtId="0" fontId="6" fillId="0" borderId="0" xfId="0" applyFont="1"/>
    <xf numFmtId="0" fontId="10" fillId="0" borderId="7" xfId="0" applyFont="1" applyBorder="1" applyAlignment="1">
      <alignment horizontal="center" wrapText="1"/>
    </xf>
    <xf numFmtId="0" fontId="10" fillId="0" borderId="8" xfId="0" applyFont="1" applyBorder="1"/>
    <xf numFmtId="0" fontId="10" fillId="0" borderId="9" xfId="0" applyFont="1" applyBorder="1"/>
    <xf numFmtId="0" fontId="10" fillId="0" borderId="10" xfId="0" applyFont="1" applyBorder="1"/>
    <xf numFmtId="0" fontId="10" fillId="0" borderId="10" xfId="0" applyFont="1" applyBorder="1" applyAlignment="1">
      <alignment horizontal="center"/>
    </xf>
    <xf numFmtId="0" fontId="5" fillId="2" borderId="7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9" borderId="14" xfId="0" applyFont="1" applyFill="1" applyBorder="1" applyAlignment="1">
      <alignment horizontal="left" vertical="center" wrapText="1"/>
    </xf>
    <xf numFmtId="0" fontId="10" fillId="9" borderId="12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9" borderId="13" xfId="0" applyFont="1" applyFill="1" applyBorder="1" applyAlignment="1">
      <alignment horizontal="center" vertical="center" wrapText="1"/>
    </xf>
    <xf numFmtId="0" fontId="5" fillId="9" borderId="12" xfId="0" applyFont="1" applyFill="1" applyBorder="1" applyAlignment="1">
      <alignment horizontal="center" vertical="center" wrapText="1"/>
    </xf>
    <xf numFmtId="0" fontId="5" fillId="9" borderId="15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2" fillId="0" borderId="18" xfId="0" applyFont="1" applyBorder="1" applyAlignment="1">
      <alignment vertical="center" wrapText="1"/>
    </xf>
    <xf numFmtId="0" fontId="5" fillId="0" borderId="11" xfId="0" applyFont="1" applyBorder="1" applyAlignment="1">
      <alignment horizontal="center" vertical="top" wrapText="1"/>
    </xf>
    <xf numFmtId="0" fontId="5" fillId="0" borderId="19" xfId="0" applyFont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14" fillId="0" borderId="0" xfId="0" applyFont="1" applyAlignment="1">
      <alignment vertical="center" wrapText="1"/>
    </xf>
    <xf numFmtId="0" fontId="14" fillId="0" borderId="20" xfId="0" applyFont="1" applyBorder="1" applyAlignment="1">
      <alignment vertical="center" wrapText="1"/>
    </xf>
    <xf numFmtId="0" fontId="12" fillId="11" borderId="18" xfId="0" applyFont="1" applyFill="1" applyBorder="1" applyAlignment="1">
      <alignment vertical="center" wrapText="1"/>
    </xf>
    <xf numFmtId="165" fontId="14" fillId="11" borderId="19" xfId="0" applyNumberFormat="1" applyFont="1" applyFill="1" applyBorder="1" applyAlignment="1">
      <alignment vertical="center" wrapText="1"/>
    </xf>
    <xf numFmtId="165" fontId="14" fillId="0" borderId="0" xfId="0" applyNumberFormat="1" applyFont="1" applyAlignment="1">
      <alignment vertical="center" wrapText="1"/>
    </xf>
    <xf numFmtId="165" fontId="14" fillId="11" borderId="18" xfId="0" applyNumberFormat="1" applyFont="1" applyFill="1" applyBorder="1" applyAlignment="1">
      <alignment vertical="center" wrapText="1"/>
    </xf>
    <xf numFmtId="165" fontId="8" fillId="14" borderId="19" xfId="14" applyNumberFormat="1" applyBorder="1" applyAlignment="1">
      <alignment vertical="center" wrapText="1"/>
      <protection locked="0"/>
    </xf>
    <xf numFmtId="0" fontId="5" fillId="0" borderId="18" xfId="0" applyFont="1" applyBorder="1" applyAlignment="1">
      <alignment horizontal="left" vertical="center" wrapText="1" indent="1"/>
    </xf>
    <xf numFmtId="165" fontId="8" fillId="14" borderId="18" xfId="14" applyNumberFormat="1" applyBorder="1" applyAlignment="1">
      <alignment vertical="center" wrapText="1"/>
      <protection locked="0"/>
    </xf>
    <xf numFmtId="165" fontId="8" fillId="6" borderId="19" xfId="8" applyNumberFormat="1" applyFill="1" applyBorder="1" applyAlignment="1">
      <alignment horizontal="right" wrapText="1"/>
      <protection locked="0"/>
    </xf>
    <xf numFmtId="165" fontId="8" fillId="6" borderId="18" xfId="8" applyNumberFormat="1" applyFill="1" applyBorder="1" applyAlignment="1">
      <alignment horizontal="right" wrapText="1"/>
      <protection locked="0"/>
    </xf>
    <xf numFmtId="165" fontId="8" fillId="14" borderId="19" xfId="14" applyNumberFormat="1" applyBorder="1" applyAlignment="1">
      <alignment horizontal="right" wrapText="1"/>
      <protection locked="0"/>
    </xf>
    <xf numFmtId="165" fontId="8" fillId="14" borderId="18" xfId="14" applyNumberFormat="1" applyBorder="1" applyAlignment="1">
      <alignment horizontal="right" wrapText="1"/>
      <protection locked="0"/>
    </xf>
    <xf numFmtId="0" fontId="12" fillId="9" borderId="18" xfId="0" applyFont="1" applyFill="1" applyBorder="1" applyAlignment="1">
      <alignment vertical="center" wrapText="1"/>
    </xf>
    <xf numFmtId="0" fontId="5" fillId="9" borderId="18" xfId="0" applyFont="1" applyFill="1" applyBorder="1" applyAlignment="1">
      <alignment horizontal="left" vertical="center" wrapText="1" indent="1"/>
    </xf>
    <xf numFmtId="0" fontId="5" fillId="9" borderId="18" xfId="0" applyFont="1" applyFill="1" applyBorder="1" applyAlignment="1">
      <alignment vertical="center" wrapText="1"/>
    </xf>
    <xf numFmtId="0" fontId="5" fillId="9" borderId="18" xfId="0" applyFont="1" applyFill="1" applyBorder="1" applyAlignment="1">
      <alignment horizontal="left" vertical="center" wrapText="1" indent="2"/>
    </xf>
    <xf numFmtId="165" fontId="10" fillId="0" borderId="19" xfId="0" applyNumberFormat="1" applyFont="1" applyBorder="1" applyAlignment="1">
      <alignment vertical="center" wrapText="1"/>
    </xf>
    <xf numFmtId="165" fontId="10" fillId="0" borderId="0" xfId="0" applyNumberFormat="1" applyFont="1" applyAlignment="1">
      <alignment vertical="center" wrapText="1"/>
    </xf>
    <xf numFmtId="165" fontId="10" fillId="0" borderId="18" xfId="0" applyNumberFormat="1" applyFont="1" applyBorder="1" applyAlignment="1">
      <alignment vertical="center" wrapText="1"/>
    </xf>
    <xf numFmtId="0" fontId="5" fillId="0" borderId="18" xfId="0" applyFont="1" applyBorder="1" applyAlignment="1">
      <alignment horizontal="left" vertical="center" wrapText="1" indent="2"/>
    </xf>
    <xf numFmtId="0" fontId="12" fillId="2" borderId="18" xfId="0" applyFont="1" applyFill="1" applyBorder="1" applyAlignment="1">
      <alignment vertical="center" wrapText="1"/>
    </xf>
    <xf numFmtId="0" fontId="12" fillId="9" borderId="18" xfId="0" applyFont="1" applyFill="1" applyBorder="1" applyAlignment="1">
      <alignment horizontal="left" vertical="center" wrapText="1" indent="1"/>
    </xf>
    <xf numFmtId="165" fontId="8" fillId="6" borderId="18" xfId="14" applyNumberFormat="1" applyFill="1" applyBorder="1" applyAlignment="1">
      <alignment vertical="center" wrapText="1"/>
      <protection locked="0"/>
    </xf>
    <xf numFmtId="165" fontId="8" fillId="6" borderId="19" xfId="14" applyNumberFormat="1" applyFill="1" applyBorder="1" applyAlignment="1">
      <alignment vertical="center" wrapText="1"/>
      <protection locked="0"/>
    </xf>
    <xf numFmtId="165" fontId="8" fillId="14" borderId="16" xfId="14" applyNumberFormat="1" applyBorder="1" applyAlignment="1">
      <alignment vertical="center" wrapText="1"/>
      <protection locked="0"/>
    </xf>
    <xf numFmtId="165" fontId="8" fillId="14" borderId="13" xfId="14" applyNumberFormat="1" applyBorder="1" applyAlignment="1">
      <alignment vertical="center" wrapText="1"/>
      <protection locked="0"/>
    </xf>
    <xf numFmtId="0" fontId="12" fillId="9" borderId="13" xfId="0" applyFont="1" applyFill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20" xfId="0" applyFont="1" applyBorder="1" applyAlignment="1">
      <alignment vertical="center" wrapText="1"/>
    </xf>
    <xf numFmtId="0" fontId="12" fillId="0" borderId="16" xfId="0" applyFont="1" applyBorder="1" applyAlignment="1">
      <alignment vertical="center" wrapText="1"/>
    </xf>
    <xf numFmtId="0" fontId="12" fillId="0" borderId="23" xfId="0" applyFont="1" applyBorder="1" applyAlignment="1">
      <alignment vertical="center" wrapText="1"/>
    </xf>
    <xf numFmtId="0" fontId="8" fillId="4" borderId="23" xfId="8" applyNumberFormat="1" applyFill="1" applyBorder="1" applyAlignment="1">
      <alignment horizontal="right" wrapText="1"/>
      <protection locked="0"/>
    </xf>
    <xf numFmtId="0" fontId="10" fillId="2" borderId="7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top" wrapText="1"/>
    </xf>
    <xf numFmtId="0" fontId="15" fillId="0" borderId="18" xfId="0" applyFont="1" applyBorder="1" applyAlignment="1">
      <alignment horizontal="center" vertical="center" wrapText="1"/>
    </xf>
    <xf numFmtId="0" fontId="14" fillId="11" borderId="18" xfId="0" applyFont="1" applyFill="1" applyBorder="1" applyAlignment="1">
      <alignment horizontal="left" vertical="center" wrapText="1"/>
    </xf>
    <xf numFmtId="0" fontId="8" fillId="4" borderId="18" xfId="14" applyNumberFormat="1" applyFill="1" applyBorder="1" applyAlignment="1">
      <alignment horizontal="left" vertical="center" wrapText="1"/>
      <protection locked="0"/>
    </xf>
    <xf numFmtId="0" fontId="5" fillId="5" borderId="2" xfId="15" applyFont="1" applyFill="1" applyBorder="1" applyAlignment="1">
      <alignment horizontal="center"/>
    </xf>
    <xf numFmtId="0" fontId="5" fillId="0" borderId="18" xfId="0" applyFont="1" applyBorder="1" applyAlignment="1">
      <alignment vertical="center" wrapText="1"/>
    </xf>
    <xf numFmtId="0" fontId="12" fillId="9" borderId="18" xfId="0" applyFont="1" applyFill="1" applyBorder="1" applyAlignment="1">
      <alignment horizontal="left" vertical="center" wrapText="1"/>
    </xf>
    <xf numFmtId="165" fontId="14" fillId="0" borderId="18" xfId="0" applyNumberFormat="1" applyFont="1" applyBorder="1" applyAlignment="1">
      <alignment vertical="center" wrapText="1"/>
    </xf>
    <xf numFmtId="0" fontId="10" fillId="0" borderId="18" xfId="0" applyFont="1" applyBorder="1" applyAlignment="1">
      <alignment horizontal="left" vertical="center" wrapText="1"/>
    </xf>
    <xf numFmtId="0" fontId="12" fillId="5" borderId="18" xfId="0" applyFont="1" applyFill="1" applyBorder="1" applyAlignment="1">
      <alignment horizontal="left" vertical="center" wrapText="1" indent="1"/>
    </xf>
    <xf numFmtId="0" fontId="8" fillId="4" borderId="13" xfId="14" applyNumberFormat="1" applyFill="1" applyBorder="1" applyAlignment="1">
      <alignment horizontal="left" vertical="center" wrapText="1"/>
      <protection locked="0"/>
    </xf>
    <xf numFmtId="0" fontId="15" fillId="11" borderId="15" xfId="0" applyFont="1" applyFill="1" applyBorder="1" applyAlignment="1">
      <alignment horizontal="left" vertical="center" wrapText="1"/>
    </xf>
    <xf numFmtId="0" fontId="12" fillId="0" borderId="8" xfId="0" applyFont="1" applyBorder="1" applyAlignment="1">
      <alignment vertical="center" wrapText="1"/>
    </xf>
    <xf numFmtId="0" fontId="8" fillId="4" borderId="7" xfId="14" applyNumberFormat="1" applyFill="1" applyBorder="1" applyAlignment="1">
      <alignment vertical="center" wrapText="1"/>
      <protection locked="0"/>
    </xf>
    <xf numFmtId="9" fontId="8" fillId="14" borderId="7" xfId="14" applyNumberFormat="1" applyBorder="1" applyAlignment="1">
      <alignment vertical="center" wrapText="1"/>
      <protection locked="0"/>
    </xf>
    <xf numFmtId="165" fontId="8" fillId="14" borderId="7" xfId="14" applyNumberFormat="1" applyBorder="1" applyAlignment="1">
      <alignment vertical="center" wrapText="1"/>
      <protection locked="0"/>
    </xf>
    <xf numFmtId="0" fontId="5" fillId="0" borderId="0" xfId="15" applyFont="1"/>
    <xf numFmtId="0" fontId="5" fillId="0" borderId="0" xfId="15" applyFont="1" applyAlignment="1">
      <alignment vertical="center"/>
    </xf>
    <xf numFmtId="0" fontId="16" fillId="5" borderId="2" xfId="0" applyFont="1" applyFill="1" applyBorder="1" applyAlignment="1">
      <alignment horizontal="left" vertical="center"/>
    </xf>
    <xf numFmtId="164" fontId="16" fillId="5" borderId="2" xfId="0" applyNumberFormat="1" applyFont="1" applyFill="1" applyBorder="1" applyAlignment="1">
      <alignment horizontal="left" vertical="center"/>
    </xf>
    <xf numFmtId="0" fontId="16" fillId="11" borderId="2" xfId="0" applyFont="1" applyFill="1" applyBorder="1" applyAlignment="1">
      <alignment horizontal="left" vertical="center"/>
    </xf>
    <xf numFmtId="0" fontId="11" fillId="0" borderId="0" xfId="16" quotePrefix="1" applyFont="1" applyBorder="1" applyAlignment="1">
      <alignment wrapText="1"/>
    </xf>
    <xf numFmtId="0" fontId="0" fillId="11" borderId="0" xfId="0" applyFill="1"/>
    <xf numFmtId="0" fontId="5" fillId="0" borderId="2" xfId="15" applyFont="1" applyBorder="1" applyAlignment="1">
      <alignment horizontal="center"/>
    </xf>
    <xf numFmtId="0" fontId="5" fillId="0" borderId="0" xfId="16" applyFont="1" applyBorder="1" applyAlignment="1">
      <alignment wrapText="1"/>
    </xf>
    <xf numFmtId="0" fontId="12" fillId="0" borderId="26" xfId="16" applyFont="1" applyBorder="1" applyAlignment="1">
      <alignment horizontal="centerContinuous" vertical="center" wrapText="1"/>
    </xf>
    <xf numFmtId="0" fontId="12" fillId="0" borderId="1" xfId="16" applyFont="1" applyBorder="1" applyAlignment="1">
      <alignment horizontal="centerContinuous" vertical="center" wrapText="1"/>
    </xf>
    <xf numFmtId="0" fontId="12" fillId="0" borderId="5" xfId="16" applyFont="1" applyBorder="1" applyAlignment="1">
      <alignment horizontal="centerContinuous" vertical="center" wrapText="1"/>
    </xf>
    <xf numFmtId="0" fontId="12" fillId="0" borderId="2" xfId="17" applyFont="1" applyFill="1" applyBorder="1" applyAlignment="1">
      <alignment horizontal="centerContinuous" vertical="center" wrapText="1"/>
    </xf>
    <xf numFmtId="0" fontId="17" fillId="0" borderId="0" xfId="15" applyFont="1"/>
    <xf numFmtId="0" fontId="12" fillId="0" borderId="4" xfId="17" applyFont="1" applyFill="1" applyBorder="1" applyAlignment="1">
      <alignment horizontal="center" vertical="center" wrapText="1"/>
    </xf>
    <xf numFmtId="38" fontId="12" fillId="8" borderId="2" xfId="14" applyNumberFormat="1" applyFont="1" applyFill="1" applyBorder="1" applyAlignment="1">
      <alignment horizontal="center" vertical="center" wrapText="1"/>
      <protection locked="0"/>
    </xf>
    <xf numFmtId="0" fontId="11" fillId="0" borderId="0" xfId="16" applyFont="1" applyBorder="1" applyAlignment="1">
      <alignment wrapText="1"/>
    </xf>
    <xf numFmtId="0" fontId="12" fillId="0" borderId="24" xfId="17" quotePrefix="1" applyFont="1" applyFill="1" applyBorder="1" applyAlignment="1">
      <alignment vertical="center"/>
    </xf>
    <xf numFmtId="0" fontId="12" fillId="0" borderId="25" xfId="17" applyFont="1" applyFill="1" applyBorder="1" applyAlignment="1">
      <alignment vertical="center"/>
    </xf>
    <xf numFmtId="0" fontId="12" fillId="0" borderId="4" xfId="17" applyFont="1" applyFill="1" applyBorder="1" applyAlignment="1">
      <alignment vertical="center"/>
    </xf>
    <xf numFmtId="38" fontId="5" fillId="4" borderId="2" xfId="14" applyNumberFormat="1" applyFont="1" applyFill="1" applyBorder="1" applyAlignment="1">
      <alignment horizontal="center" vertical="center" wrapText="1"/>
      <protection locked="0"/>
    </xf>
    <xf numFmtId="0" fontId="12" fillId="0" borderId="26" xfId="15" applyFont="1" applyBorder="1" applyAlignment="1">
      <alignment vertical="center"/>
    </xf>
    <xf numFmtId="0" fontId="12" fillId="0" borderId="1" xfId="17" applyFont="1" applyFill="1" applyBorder="1" applyAlignment="1">
      <alignment vertical="center"/>
    </xf>
    <xf numFmtId="0" fontId="5" fillId="0" borderId="5" xfId="15" applyFont="1" applyBorder="1" applyAlignment="1">
      <alignment vertical="center"/>
    </xf>
    <xf numFmtId="9" fontId="5" fillId="14" borderId="2" xfId="14" applyNumberFormat="1" applyFont="1" applyBorder="1" applyAlignment="1">
      <alignment horizontal="center" vertical="center" wrapText="1"/>
      <protection locked="0"/>
    </xf>
    <xf numFmtId="38" fontId="5" fillId="14" borderId="2" xfId="14" applyNumberFormat="1" applyFont="1" applyBorder="1" applyAlignment="1">
      <alignment horizontal="center" vertical="center" wrapText="1"/>
      <protection locked="0"/>
    </xf>
    <xf numFmtId="0" fontId="6" fillId="0" borderId="0" xfId="15" applyFont="1"/>
    <xf numFmtId="0" fontId="12" fillId="0" borderId="2" xfId="15" applyFont="1" applyBorder="1" applyAlignment="1">
      <alignment horizontal="left" vertical="center" indent="1"/>
    </xf>
    <xf numFmtId="0" fontId="5" fillId="0" borderId="24" xfId="15" applyFont="1" applyBorder="1" applyAlignment="1">
      <alignment horizontal="left" vertical="center" indent="1"/>
    </xf>
    <xf numFmtId="0" fontId="5" fillId="0" borderId="4" xfId="15" applyFont="1" applyBorder="1" applyAlignment="1">
      <alignment horizontal="left" vertical="center" indent="1"/>
    </xf>
    <xf numFmtId="0" fontId="5" fillId="0" borderId="2" xfId="15" applyFont="1" applyBorder="1" applyAlignment="1">
      <alignment horizontal="left" vertical="center" indent="1"/>
    </xf>
    <xf numFmtId="0" fontId="12" fillId="0" borderId="2" xfId="15" applyFont="1" applyBorder="1" applyAlignment="1">
      <alignment vertical="center"/>
    </xf>
    <xf numFmtId="0" fontId="12" fillId="0" borderId="24" xfId="15" applyFont="1" applyBorder="1" applyAlignment="1">
      <alignment vertical="center"/>
    </xf>
    <xf numFmtId="0" fontId="12" fillId="0" borderId="4" xfId="15" applyFont="1" applyBorder="1" applyAlignment="1">
      <alignment vertical="center"/>
    </xf>
    <xf numFmtId="0" fontId="5" fillId="0" borderId="2" xfId="15" applyFont="1" applyBorder="1" applyAlignment="1">
      <alignment horizontal="left" vertical="center" indent="2"/>
    </xf>
    <xf numFmtId="0" fontId="5" fillId="0" borderId="24" xfId="15" applyFont="1" applyBorder="1" applyAlignment="1">
      <alignment horizontal="left" vertical="center" indent="2"/>
    </xf>
    <xf numFmtId="0" fontId="5" fillId="0" borderId="4" xfId="15" applyFont="1" applyBorder="1" applyAlignment="1">
      <alignment horizontal="left" vertical="center" indent="2"/>
    </xf>
    <xf numFmtId="0" fontId="11" fillId="0" borderId="24" xfId="15" applyFont="1" applyBorder="1"/>
    <xf numFmtId="0" fontId="11" fillId="0" borderId="25" xfId="15" applyFont="1" applyBorder="1"/>
    <xf numFmtId="0" fontId="11" fillId="0" borderId="4" xfId="15" applyFont="1" applyBorder="1"/>
    <xf numFmtId="0" fontId="5" fillId="0" borderId="2" xfId="15" applyFont="1" applyBorder="1"/>
    <xf numFmtId="0" fontId="5" fillId="0" borderId="24" xfId="15" applyFont="1" applyBorder="1"/>
    <xf numFmtId="38" fontId="5" fillId="5" borderId="2" xfId="15" applyNumberFormat="1" applyFont="1" applyFill="1" applyBorder="1" applyAlignment="1">
      <alignment vertical="center"/>
    </xf>
    <xf numFmtId="0" fontId="5" fillId="5" borderId="2" xfId="15" applyFont="1" applyFill="1" applyBorder="1" applyAlignment="1">
      <alignment horizontal="left"/>
    </xf>
    <xf numFmtId="0" fontId="14" fillId="10" borderId="0" xfId="0" applyFont="1" applyFill="1"/>
    <xf numFmtId="0" fontId="15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horizontal="center" vertical="center" wrapText="1"/>
    </xf>
    <xf numFmtId="0" fontId="10" fillId="0" borderId="2" xfId="0" applyFont="1" applyBorder="1" applyAlignment="1">
      <alignment vertical="center"/>
    </xf>
    <xf numFmtId="0" fontId="19" fillId="0" borderId="0" xfId="0" applyFont="1" applyAlignment="1">
      <alignment horizontal="left" vertical="top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2" fillId="0" borderId="2" xfId="0" applyFont="1" applyBorder="1"/>
    <xf numFmtId="0" fontId="5" fillId="0" borderId="2" xfId="0" applyFont="1" applyBorder="1" applyAlignment="1">
      <alignment horizontal="left" indent="2"/>
    </xf>
    <xf numFmtId="0" fontId="15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wrapText="1"/>
    </xf>
    <xf numFmtId="43" fontId="5" fillId="6" borderId="2" xfId="14" applyNumberFormat="1" applyFont="1" applyFill="1" applyBorder="1" applyAlignment="1">
      <alignment wrapText="1"/>
      <protection locked="0"/>
    </xf>
    <xf numFmtId="0" fontId="5" fillId="0" borderId="2" xfId="0" applyFont="1" applyBorder="1"/>
    <xf numFmtId="38" fontId="5" fillId="0" borderId="2" xfId="15" applyNumberFormat="1" applyFont="1" applyBorder="1" applyAlignment="1">
      <alignment vertical="center"/>
    </xf>
    <xf numFmtId="0" fontId="12" fillId="0" borderId="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left" vertical="center"/>
    </xf>
    <xf numFmtId="0" fontId="12" fillId="0" borderId="2" xfId="0" applyFont="1" applyBorder="1" applyAlignment="1">
      <alignment horizontal="center" vertical="center" wrapText="1"/>
    </xf>
    <xf numFmtId="0" fontId="14" fillId="0" borderId="2" xfId="0" applyFont="1" applyBorder="1"/>
    <xf numFmtId="0" fontId="10" fillId="0" borderId="2" xfId="0" applyFont="1" applyBorder="1" applyAlignment="1">
      <alignment horizontal="left" indent="2"/>
    </xf>
    <xf numFmtId="0" fontId="21" fillId="17" borderId="0" xfId="0" applyFont="1" applyFill="1"/>
    <xf numFmtId="0" fontId="10" fillId="17" borderId="0" xfId="0" applyFont="1" applyFill="1" applyAlignment="1">
      <alignment horizontal="center" vertical="center" wrapText="1"/>
    </xf>
    <xf numFmtId="0" fontId="10" fillId="0" borderId="0" xfId="0" quotePrefix="1" applyFont="1" applyAlignment="1">
      <alignment horizontal="right"/>
    </xf>
    <xf numFmtId="166" fontId="23" fillId="8" borderId="2" xfId="14" applyNumberFormat="1" applyFont="1" applyFill="1" applyBorder="1" applyAlignment="1">
      <alignment horizontal="center" vertical="center" wrapText="1"/>
      <protection locked="0"/>
    </xf>
    <xf numFmtId="0" fontId="10" fillId="0" borderId="0" xfId="0" quotePrefix="1" applyFont="1"/>
    <xf numFmtId="0" fontId="5" fillId="0" borderId="2" xfId="0" applyFont="1" applyBorder="1" applyAlignment="1">
      <alignment horizontal="left" wrapText="1" indent="4"/>
    </xf>
    <xf numFmtId="0" fontId="5" fillId="0" borderId="2" xfId="0" applyFont="1" applyBorder="1" applyAlignment="1">
      <alignment horizontal="left" wrapText="1" indent="2"/>
    </xf>
    <xf numFmtId="0" fontId="5" fillId="0" borderId="2" xfId="0" applyFont="1" applyBorder="1" applyAlignment="1">
      <alignment horizontal="left" indent="4"/>
    </xf>
    <xf numFmtId="0" fontId="12" fillId="0" borderId="2" xfId="0" applyFont="1" applyBorder="1" applyAlignment="1">
      <alignment horizontal="left" indent="2"/>
    </xf>
    <xf numFmtId="0" fontId="5" fillId="0" borderId="2" xfId="0" applyFont="1" applyBorder="1" applyAlignment="1">
      <alignment horizontal="left" indent="6"/>
    </xf>
    <xf numFmtId="0" fontId="12" fillId="0" borderId="0" xfId="0" applyFont="1"/>
    <xf numFmtId="0" fontId="1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wrapText="1"/>
    </xf>
    <xf numFmtId="0" fontId="10" fillId="0" borderId="27" xfId="0" applyFont="1" applyBorder="1" applyAlignment="1">
      <alignment horizontal="center" vertical="center"/>
    </xf>
    <xf numFmtId="0" fontId="12" fillId="0" borderId="27" xfId="17" applyFont="1" applyFill="1" applyBorder="1" applyAlignment="1">
      <alignment horizontal="center" vertical="center" wrapText="1"/>
    </xf>
    <xf numFmtId="166" fontId="5" fillId="6" borderId="2" xfId="14" applyNumberFormat="1" applyFont="1" applyFill="1" applyBorder="1" applyAlignment="1">
      <alignment wrapText="1"/>
      <protection locked="0"/>
    </xf>
    <xf numFmtId="38" fontId="10" fillId="5" borderId="29" xfId="0" applyNumberFormat="1" applyFont="1" applyFill="1" applyBorder="1" applyAlignment="1">
      <alignment horizontal="center" vertical="center"/>
    </xf>
    <xf numFmtId="0" fontId="10" fillId="11" borderId="0" xfId="0" applyFont="1" applyFill="1" applyAlignment="1">
      <alignment horizontal="left"/>
    </xf>
    <xf numFmtId="0" fontId="10" fillId="0" borderId="0" xfId="0" applyFont="1" applyAlignment="1">
      <alignment horizontal="center"/>
    </xf>
    <xf numFmtId="0" fontId="10" fillId="0" borderId="27" xfId="0" applyFont="1" applyBorder="1" applyAlignment="1">
      <alignment horizontal="center"/>
    </xf>
    <xf numFmtId="166" fontId="5" fillId="4" borderId="2" xfId="14" applyNumberFormat="1" applyFont="1" applyFill="1" applyBorder="1" applyAlignment="1">
      <alignment horizontal="center" wrapText="1"/>
      <protection locked="0"/>
    </xf>
    <xf numFmtId="0" fontId="5" fillId="4" borderId="2" xfId="14" applyNumberFormat="1" applyFont="1" applyFill="1" applyBorder="1" applyAlignment="1">
      <alignment wrapText="1"/>
      <protection locked="0"/>
    </xf>
    <xf numFmtId="166" fontId="5" fillId="4" borderId="2" xfId="14" applyNumberFormat="1" applyFont="1" applyFill="1" applyBorder="1" applyAlignment="1">
      <alignment wrapText="1"/>
      <protection locked="0"/>
    </xf>
    <xf numFmtId="0" fontId="10" fillId="11" borderId="0" xfId="0" applyFont="1" applyFill="1"/>
    <xf numFmtId="0" fontId="5" fillId="0" borderId="2" xfId="0" applyFont="1" applyBorder="1" applyAlignment="1">
      <alignment horizontal="center"/>
    </xf>
    <xf numFmtId="0" fontId="12" fillId="0" borderId="2" xfId="17" applyFont="1" applyFill="1" applyBorder="1" applyAlignment="1">
      <alignment horizontal="center" vertical="center" wrapText="1"/>
    </xf>
    <xf numFmtId="0" fontId="24" fillId="5" borderId="2" xfId="0" applyFont="1" applyFill="1" applyBorder="1" applyAlignment="1">
      <alignment horizontal="left" vertical="center"/>
    </xf>
    <xf numFmtId="164" fontId="24" fillId="5" borderId="2" xfId="0" applyNumberFormat="1" applyFont="1" applyFill="1" applyBorder="1" applyAlignment="1">
      <alignment horizontal="left" vertical="center"/>
    </xf>
    <xf numFmtId="0" fontId="24" fillId="11" borderId="2" xfId="0" applyFont="1" applyFill="1" applyBorder="1" applyAlignment="1">
      <alignment horizontal="left" vertical="center"/>
    </xf>
    <xf numFmtId="0" fontId="10" fillId="0" borderId="2" xfId="0" applyFont="1" applyBorder="1" applyAlignment="1">
      <alignment horizontal="center"/>
    </xf>
    <xf numFmtId="168" fontId="5" fillId="2" borderId="2" xfId="0" applyNumberFormat="1" applyFont="1" applyFill="1" applyBorder="1" applyAlignment="1">
      <alignment wrapText="1"/>
    </xf>
    <xf numFmtId="0" fontId="10" fillId="5" borderId="2" xfId="0" applyFont="1" applyFill="1" applyBorder="1" applyAlignment="1">
      <alignment horizontal="center"/>
    </xf>
    <xf numFmtId="168" fontId="5" fillId="0" borderId="2" xfId="0" applyNumberFormat="1" applyFont="1" applyBorder="1" applyAlignment="1">
      <alignment wrapText="1"/>
    </xf>
    <xf numFmtId="0" fontId="5" fillId="0" borderId="2" xfId="0" applyFont="1" applyBorder="1" applyAlignment="1">
      <alignment vertical="top"/>
    </xf>
    <xf numFmtId="0" fontId="10" fillId="0" borderId="2" xfId="0" applyFont="1" applyBorder="1" applyAlignment="1">
      <alignment vertical="top"/>
    </xf>
    <xf numFmtId="0" fontId="5" fillId="11" borderId="0" xfId="0" applyFont="1" applyFill="1" applyAlignment="1">
      <alignment vertical="top"/>
    </xf>
    <xf numFmtId="0" fontId="10" fillId="11" borderId="0" xfId="0" applyFont="1" applyFill="1" applyAlignment="1">
      <alignment vertical="top"/>
    </xf>
    <xf numFmtId="0" fontId="10" fillId="0" borderId="2" xfId="0" applyFont="1" applyBorder="1"/>
    <xf numFmtId="0" fontId="10" fillId="11" borderId="2" xfId="0" applyFont="1" applyFill="1" applyBorder="1"/>
    <xf numFmtId="0" fontId="12" fillId="10" borderId="0" xfId="19" applyFont="1" applyFill="1"/>
    <xf numFmtId="0" fontId="1" fillId="10" borderId="0" xfId="19" applyFill="1"/>
    <xf numFmtId="0" fontId="26" fillId="2" borderId="0" xfId="19" applyFont="1" applyFill="1"/>
    <xf numFmtId="0" fontId="27" fillId="2" borderId="0" xfId="19" applyFont="1" applyFill="1"/>
    <xf numFmtId="0" fontId="5" fillId="0" borderId="0" xfId="20" applyFont="1" applyAlignment="1"/>
    <xf numFmtId="0" fontId="25" fillId="2" borderId="0" xfId="19" applyFont="1" applyFill="1"/>
    <xf numFmtId="0" fontId="10" fillId="2" borderId="0" xfId="19" applyFont="1" applyFill="1"/>
    <xf numFmtId="0" fontId="10" fillId="2" borderId="2" xfId="19" applyFont="1" applyFill="1" applyBorder="1" applyAlignment="1">
      <alignment horizontal="center"/>
    </xf>
    <xf numFmtId="0" fontId="25" fillId="0" borderId="0" xfId="19" applyFont="1"/>
    <xf numFmtId="0" fontId="12" fillId="0" borderId="27" xfId="17" applyFont="1" applyFill="1" applyBorder="1" applyAlignment="1">
      <alignment wrapText="1"/>
    </xf>
    <xf numFmtId="0" fontId="5" fillId="0" borderId="0" xfId="19" applyFont="1"/>
    <xf numFmtId="0" fontId="12" fillId="0" borderId="27" xfId="17" applyFont="1" applyFill="1" applyBorder="1" applyAlignment="1"/>
    <xf numFmtId="0" fontId="5" fillId="0" borderId="6" xfId="17" applyFont="1" applyFill="1" applyBorder="1" applyAlignment="1">
      <alignment horizontal="left" indent="1"/>
    </xf>
    <xf numFmtId="0" fontId="23" fillId="0" borderId="6" xfId="17" applyFont="1" applyFill="1" applyBorder="1" applyAlignment="1">
      <alignment horizontal="left" indent="2"/>
    </xf>
    <xf numFmtId="0" fontId="5" fillId="0" borderId="6" xfId="17" quotePrefix="1" applyFont="1" applyFill="1" applyBorder="1" applyAlignment="1">
      <alignment horizontal="left" indent="1"/>
    </xf>
    <xf numFmtId="0" fontId="5" fillId="0" borderId="3" xfId="17" quotePrefix="1" applyFont="1" applyFill="1" applyBorder="1" applyAlignment="1">
      <alignment horizontal="left" indent="1"/>
    </xf>
    <xf numFmtId="0" fontId="12" fillId="0" borderId="2" xfId="19" applyFont="1" applyBorder="1" applyAlignment="1">
      <alignment horizontal="center" vertical="center" wrapText="1"/>
    </xf>
    <xf numFmtId="0" fontId="12" fillId="0" borderId="2" xfId="20" applyFont="1" applyBorder="1" applyAlignment="1">
      <alignment horizontal="center" vertical="center" wrapText="1"/>
    </xf>
    <xf numFmtId="0" fontId="1" fillId="2" borderId="27" xfId="19" applyFill="1" applyBorder="1"/>
    <xf numFmtId="0" fontId="1" fillId="2" borderId="2" xfId="19" applyFill="1" applyBorder="1"/>
    <xf numFmtId="0" fontId="9" fillId="10" borderId="0" xfId="0" applyFont="1" applyFill="1"/>
    <xf numFmtId="0" fontId="12" fillId="0" borderId="2" xfId="17" applyFont="1" applyFill="1" applyBorder="1" applyAlignment="1">
      <alignment vertical="center" wrapText="1"/>
    </xf>
    <xf numFmtId="0" fontId="12" fillId="11" borderId="2" xfId="17" applyFont="1" applyFill="1" applyBorder="1" applyAlignment="1">
      <alignment vertical="center" wrapText="1"/>
    </xf>
    <xf numFmtId="0" fontId="12" fillId="11" borderId="0" xfId="17" applyFont="1" applyFill="1" applyBorder="1" applyAlignment="1">
      <alignment vertical="center" wrapText="1"/>
    </xf>
    <xf numFmtId="0" fontId="17" fillId="0" borderId="0" xfId="0" applyFont="1"/>
    <xf numFmtId="0" fontId="5" fillId="2" borderId="0" xfId="0" applyFont="1" applyFill="1" applyAlignment="1">
      <alignment horizontal="left"/>
    </xf>
    <xf numFmtId="0" fontId="10" fillId="0" borderId="2" xfId="0" applyFont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4" fillId="2" borderId="0" xfId="0" applyFont="1" applyFill="1"/>
    <xf numFmtId="0" fontId="12" fillId="2" borderId="2" xfId="17" applyFont="1" applyFill="1" applyBorder="1" applyAlignment="1">
      <alignment horizontal="center" vertical="center" wrapText="1"/>
    </xf>
    <xf numFmtId="0" fontId="12" fillId="2" borderId="0" xfId="17" applyFont="1" applyFill="1" applyBorder="1" applyAlignment="1">
      <alignment horizontal="center" vertical="center" wrapText="1"/>
    </xf>
    <xf numFmtId="0" fontId="12" fillId="2" borderId="0" xfId="17" applyFont="1" applyFill="1" applyBorder="1" applyAlignment="1">
      <alignment vertical="center" wrapText="1"/>
    </xf>
    <xf numFmtId="0" fontId="10" fillId="2" borderId="0" xfId="0" applyFont="1" applyFill="1" applyAlignment="1">
      <alignment vertical="center"/>
    </xf>
    <xf numFmtId="0" fontId="5" fillId="2" borderId="2" xfId="17" applyFont="1" applyFill="1" applyBorder="1" applyAlignment="1">
      <alignment horizontal="left" vertical="center" indent="2"/>
    </xf>
    <xf numFmtId="169" fontId="5" fillId="5" borderId="2" xfId="0" applyNumberFormat="1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12" fillId="2" borderId="2" xfId="17" applyFont="1" applyFill="1" applyBorder="1" applyAlignment="1">
      <alignment vertical="center" wrapText="1"/>
    </xf>
    <xf numFmtId="43" fontId="5" fillId="5" borderId="2" xfId="17" applyNumberFormat="1" applyFont="1" applyFill="1" applyBorder="1" applyAlignment="1">
      <alignment horizontal="left" vertical="center"/>
    </xf>
    <xf numFmtId="0" fontId="30" fillId="2" borderId="0" xfId="16" quotePrefix="1" applyFont="1" applyFill="1" applyBorder="1" applyAlignment="1">
      <alignment vertical="top" wrapText="1"/>
    </xf>
    <xf numFmtId="0" fontId="30" fillId="2" borderId="0" xfId="17" applyFont="1" applyFill="1" applyBorder="1" applyAlignment="1">
      <alignment vertical="top"/>
    </xf>
    <xf numFmtId="0" fontId="30" fillId="2" borderId="0" xfId="0" applyFont="1" applyFill="1"/>
    <xf numFmtId="0" fontId="12" fillId="10" borderId="0" xfId="0" applyFont="1" applyFill="1" applyAlignment="1">
      <alignment wrapText="1"/>
    </xf>
    <xf numFmtId="0" fontId="12" fillId="2" borderId="0" xfId="17" applyNumberFormat="1" applyFont="1" applyFill="1" applyBorder="1" applyAlignment="1">
      <alignment horizontal="center" vertical="center" wrapText="1"/>
    </xf>
    <xf numFmtId="0" fontId="12" fillId="2" borderId="0" xfId="17" applyFont="1" applyFill="1" applyBorder="1" applyAlignment="1"/>
    <xf numFmtId="0" fontId="12" fillId="2" borderId="0" xfId="17" applyNumberFormat="1" applyFont="1" applyFill="1" applyBorder="1" applyAlignment="1"/>
    <xf numFmtId="43" fontId="5" fillId="2" borderId="0" xfId="0" applyNumberFormat="1" applyFont="1" applyFill="1"/>
    <xf numFmtId="0" fontId="14" fillId="0" borderId="0" xfId="0" applyFont="1"/>
    <xf numFmtId="0" fontId="5" fillId="2" borderId="0" xfId="0" applyFont="1" applyFill="1" applyAlignment="1">
      <alignment vertical="top" wrapText="1"/>
    </xf>
    <xf numFmtId="0" fontId="12" fillId="2" borderId="0" xfId="0" applyFont="1" applyFill="1" applyAlignment="1">
      <alignment horizontal="center" vertical="center" wrapText="1"/>
    </xf>
    <xf numFmtId="0" fontId="5" fillId="2" borderId="2" xfId="17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left" vertical="center"/>
    </xf>
    <xf numFmtId="41" fontId="5" fillId="2" borderId="0" xfId="0" applyNumberFormat="1" applyFont="1" applyFill="1" applyAlignment="1">
      <alignment horizontal="right" vertical="center"/>
    </xf>
    <xf numFmtId="41" fontId="5" fillId="2" borderId="0" xfId="17" applyNumberFormat="1" applyFont="1" applyFill="1" applyBorder="1" applyAlignment="1">
      <alignment horizontal="right" vertical="center" wrapText="1"/>
    </xf>
    <xf numFmtId="0" fontId="5" fillId="2" borderId="0" xfId="17" applyFont="1" applyFill="1" applyBorder="1" applyAlignment="1">
      <alignment vertical="center" wrapText="1"/>
    </xf>
    <xf numFmtId="0" fontId="5" fillId="2" borderId="0" xfId="17" applyFont="1" applyFill="1" applyBorder="1" applyAlignment="1">
      <alignment horizontal="center" vertical="center" wrapText="1"/>
    </xf>
    <xf numFmtId="0" fontId="12" fillId="2" borderId="2" xfId="17" applyFont="1" applyFill="1" applyBorder="1" applyAlignment="1">
      <alignment horizontal="left" vertical="center" indent="1"/>
    </xf>
    <xf numFmtId="0" fontId="31" fillId="0" borderId="0" xfId="0" applyFont="1"/>
    <xf numFmtId="0" fontId="5" fillId="0" borderId="2" xfId="17" applyFont="1" applyFill="1" applyBorder="1" applyAlignment="1">
      <alignment horizontal="left" vertical="center" indent="2"/>
    </xf>
    <xf numFmtId="0" fontId="23" fillId="0" borderId="2" xfId="17" applyFont="1" applyFill="1" applyBorder="1" applyAlignment="1">
      <alignment horizontal="left" vertical="center" indent="3"/>
    </xf>
    <xf numFmtId="41" fontId="19" fillId="2" borderId="0" xfId="0" applyNumberFormat="1" applyFont="1" applyFill="1" applyAlignment="1">
      <alignment horizontal="right" vertical="center"/>
    </xf>
    <xf numFmtId="0" fontId="12" fillId="2" borderId="2" xfId="17" applyFont="1" applyFill="1" applyBorder="1" applyAlignment="1">
      <alignment vertical="center"/>
    </xf>
    <xf numFmtId="0" fontId="23" fillId="2" borderId="2" xfId="17" applyFont="1" applyFill="1" applyBorder="1" applyAlignment="1">
      <alignment horizontal="left" vertical="center" indent="3"/>
    </xf>
    <xf numFmtId="0" fontId="19" fillId="2" borderId="0" xfId="0" applyFont="1" applyFill="1" applyAlignment="1">
      <alignment vertical="center"/>
    </xf>
    <xf numFmtId="0" fontId="5" fillId="5" borderId="2" xfId="15" applyFont="1" applyFill="1" applyBorder="1" applyAlignment="1">
      <alignment horizontal="center" vertical="center"/>
    </xf>
    <xf numFmtId="169" fontId="5" fillId="5" borderId="2" xfId="17" applyNumberFormat="1" applyFont="1" applyFill="1" applyBorder="1" applyAlignment="1">
      <alignment horizontal="right" vertical="center"/>
    </xf>
    <xf numFmtId="169" fontId="23" fillId="5" borderId="2" xfId="17" applyNumberFormat="1" applyFont="1" applyFill="1" applyBorder="1" applyAlignment="1">
      <alignment horizontal="right" vertical="center"/>
    </xf>
    <xf numFmtId="0" fontId="5" fillId="2" borderId="0" xfId="16" quotePrefix="1" applyFont="1" applyFill="1" applyBorder="1" applyAlignment="1">
      <alignment vertical="top" wrapText="1"/>
    </xf>
    <xf numFmtId="0" fontId="5" fillId="2" borderId="0" xfId="17" applyFont="1" applyFill="1" applyBorder="1" applyAlignment="1">
      <alignment vertical="top"/>
    </xf>
    <xf numFmtId="0" fontId="5" fillId="10" borderId="0" xfId="0" applyFont="1" applyFill="1"/>
    <xf numFmtId="169" fontId="5" fillId="5" borderId="2" xfId="0" applyNumberFormat="1" applyFont="1" applyFill="1" applyBorder="1" applyAlignment="1">
      <alignment horizontal="right" vertical="center"/>
    </xf>
    <xf numFmtId="169" fontId="23" fillId="5" borderId="2" xfId="0" applyNumberFormat="1" applyFont="1" applyFill="1" applyBorder="1" applyAlignment="1">
      <alignment horizontal="right" vertical="center"/>
    </xf>
    <xf numFmtId="166" fontId="5" fillId="2" borderId="0" xfId="0" applyNumberFormat="1" applyFont="1" applyFill="1"/>
    <xf numFmtId="0" fontId="32" fillId="10" borderId="0" xfId="0" applyFont="1" applyFill="1"/>
    <xf numFmtId="0" fontId="19" fillId="10" borderId="0" xfId="0" applyFont="1" applyFill="1"/>
    <xf numFmtId="0" fontId="5" fillId="0" borderId="0" xfId="17" applyFont="1" applyFill="1" applyBorder="1" applyAlignment="1">
      <alignment horizontal="center" vertical="center" wrapText="1"/>
    </xf>
    <xf numFmtId="166" fontId="19" fillId="2" borderId="0" xfId="0" applyNumberFormat="1" applyFont="1" applyFill="1"/>
    <xf numFmtId="0" fontId="12" fillId="19" borderId="0" xfId="0" applyFont="1" applyFill="1" applyAlignment="1">
      <alignment vertical="top"/>
    </xf>
    <xf numFmtId="0" fontId="10" fillId="19" borderId="0" xfId="0" applyFont="1" applyFill="1"/>
    <xf numFmtId="0" fontId="5" fillId="0" borderId="2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12" fillId="0" borderId="2" xfId="0" applyFont="1" applyBorder="1" applyAlignment="1">
      <alignment vertical="top"/>
    </xf>
    <xf numFmtId="0" fontId="23" fillId="0" borderId="0" xfId="0" applyFont="1" applyAlignment="1">
      <alignment vertical="top"/>
    </xf>
    <xf numFmtId="0" fontId="10" fillId="0" borderId="0" xfId="0" applyFont="1" applyAlignment="1">
      <alignment horizontal="right" vertical="top"/>
    </xf>
    <xf numFmtId="0" fontId="12" fillId="0" borderId="2" xfId="0" applyFont="1" applyBorder="1" applyAlignment="1">
      <alignment vertical="top" wrapText="1"/>
    </xf>
    <xf numFmtId="43" fontId="10" fillId="0" borderId="0" xfId="0" applyNumberFormat="1" applyFont="1" applyAlignment="1">
      <alignment vertical="top"/>
    </xf>
    <xf numFmtId="0" fontId="10" fillId="0" borderId="0" xfId="0" applyFont="1" applyAlignment="1">
      <alignment horizontal="left" vertical="center"/>
    </xf>
    <xf numFmtId="0" fontId="8" fillId="4" borderId="2" xfId="14" applyNumberFormat="1" applyFill="1" applyBorder="1" applyAlignment="1">
      <alignment horizontal="left" vertical="center" wrapText="1"/>
      <protection locked="0"/>
    </xf>
    <xf numFmtId="0" fontId="12" fillId="0" borderId="0" xfId="0" applyFont="1" applyAlignment="1">
      <alignment vertical="top"/>
    </xf>
    <xf numFmtId="0" fontId="12" fillId="0" borderId="7" xfId="0" applyFont="1" applyBorder="1" applyAlignment="1">
      <alignment vertical="center" wrapText="1"/>
    </xf>
    <xf numFmtId="10" fontId="8" fillId="14" borderId="7" xfId="14" applyNumberFormat="1" applyBorder="1" applyAlignment="1">
      <alignment vertical="center" wrapText="1"/>
      <protection locked="0"/>
    </xf>
    <xf numFmtId="0" fontId="12" fillId="19" borderId="0" xfId="0" applyFont="1" applyFill="1"/>
    <xf numFmtId="0" fontId="5" fillId="0" borderId="0" xfId="0" quotePrefix="1" applyFont="1" applyAlignment="1">
      <alignment horizontal="left" vertical="center" wrapText="1"/>
    </xf>
    <xf numFmtId="0" fontId="14" fillId="0" borderId="2" xfId="0" applyFont="1" applyBorder="1" applyAlignment="1">
      <alignment vertical="center"/>
    </xf>
    <xf numFmtId="0" fontId="12" fillId="0" borderId="2" xfId="23" applyFont="1" applyFill="1" applyBorder="1" applyAlignment="1">
      <alignment horizontal="centerContinuous" vertical="center" wrapText="1"/>
    </xf>
    <xf numFmtId="0" fontId="12" fillId="0" borderId="24" xfId="23" applyFont="1" applyFill="1" applyBorder="1" applyAlignment="1">
      <alignment horizontal="centerContinuous" vertical="center"/>
    </xf>
    <xf numFmtId="0" fontId="12" fillId="0" borderId="2" xfId="23" applyFont="1" applyFill="1" applyBorder="1" applyAlignment="1">
      <alignment horizontal="center" vertical="center" wrapText="1"/>
    </xf>
    <xf numFmtId="0" fontId="5" fillId="0" borderId="0" xfId="0" applyFont="1" applyAlignment="1">
      <alignment horizontal="right" vertical="top"/>
    </xf>
    <xf numFmtId="0" fontId="12" fillId="0" borderId="6" xfId="0" applyFont="1" applyBorder="1" applyAlignment="1">
      <alignment vertical="center"/>
    </xf>
    <xf numFmtId="0" fontId="34" fillId="11" borderId="2" xfId="0" applyFont="1" applyFill="1" applyBorder="1" applyAlignment="1">
      <alignment vertical="center"/>
    </xf>
    <xf numFmtId="0" fontId="5" fillId="0" borderId="6" xfId="0" applyFont="1" applyBorder="1" applyAlignment="1">
      <alignment horizontal="left" vertical="center" wrapText="1" indent="1"/>
    </xf>
    <xf numFmtId="166" fontId="5" fillId="6" borderId="5" xfId="14" applyNumberFormat="1" applyFont="1" applyFill="1" applyBorder="1" applyAlignment="1">
      <alignment wrapText="1"/>
      <protection locked="0"/>
    </xf>
    <xf numFmtId="0" fontId="5" fillId="0" borderId="6" xfId="0" applyFont="1" applyBorder="1" applyAlignment="1">
      <alignment horizontal="left" vertical="center" wrapText="1" indent="2"/>
    </xf>
    <xf numFmtId="0" fontId="5" fillId="0" borderId="6" xfId="0" applyFont="1" applyBorder="1" applyAlignment="1">
      <alignment horizontal="left" vertical="center" indent="1"/>
    </xf>
    <xf numFmtId="166" fontId="5" fillId="6" borderId="4" xfId="14" applyNumberFormat="1" applyFont="1" applyFill="1" applyBorder="1" applyAlignment="1">
      <alignment wrapText="1"/>
      <protection locked="0"/>
    </xf>
    <xf numFmtId="0" fontId="12" fillId="0" borderId="2" xfId="0" applyFont="1" applyBorder="1" applyAlignment="1">
      <alignment vertical="center"/>
    </xf>
    <xf numFmtId="0" fontId="34" fillId="11" borderId="4" xfId="0" applyFont="1" applyFill="1" applyBorder="1" applyAlignment="1">
      <alignment vertical="center"/>
    </xf>
    <xf numFmtId="0" fontId="12" fillId="0" borderId="27" xfId="0" applyFont="1" applyBorder="1" applyAlignment="1">
      <alignment vertical="center"/>
    </xf>
    <xf numFmtId="0" fontId="5" fillId="0" borderId="29" xfId="0" applyFont="1" applyBorder="1" applyAlignment="1">
      <alignment horizontal="left" vertical="center" wrapText="1" indent="1"/>
    </xf>
    <xf numFmtId="0" fontId="12" fillId="0" borderId="2" xfId="0" applyFont="1" applyBorder="1" applyAlignment="1">
      <alignment horizontal="left" vertical="center" indent="1"/>
    </xf>
    <xf numFmtId="0" fontId="5" fillId="0" borderId="27" xfId="0" applyFont="1" applyBorder="1" applyAlignment="1">
      <alignment horizontal="left" vertical="center" wrapText="1" indent="1"/>
    </xf>
    <xf numFmtId="0" fontId="10" fillId="0" borderId="0" xfId="0" applyFont="1" applyAlignment="1">
      <alignment horizontal="right" vertical="center"/>
    </xf>
    <xf numFmtId="0" fontId="23" fillId="0" borderId="0" xfId="0" applyFont="1" applyAlignment="1">
      <alignment horizontal="center" vertical="center"/>
    </xf>
    <xf numFmtId="0" fontId="35" fillId="0" borderId="0" xfId="0" applyFont="1" applyAlignment="1">
      <alignment vertical="center"/>
    </xf>
    <xf numFmtId="0" fontId="12" fillId="0" borderId="2" xfId="0" applyFont="1" applyBorder="1" applyAlignment="1">
      <alignment horizontal="left" vertical="center" wrapText="1" indent="1"/>
    </xf>
    <xf numFmtId="0" fontId="10" fillId="11" borderId="2" xfId="0" applyFont="1" applyFill="1" applyBorder="1" applyAlignment="1">
      <alignment vertical="center"/>
    </xf>
    <xf numFmtId="0" fontId="5" fillId="0" borderId="3" xfId="0" applyFont="1" applyBorder="1" applyAlignment="1">
      <alignment horizontal="left" vertical="center" indent="1"/>
    </xf>
    <xf numFmtId="0" fontId="21" fillId="0" borderId="7" xfId="0" applyFont="1" applyBorder="1" applyAlignment="1">
      <alignment horizontal="center" vertical="center"/>
    </xf>
    <xf numFmtId="0" fontId="18" fillId="11" borderId="0" xfId="0" applyFont="1" applyFill="1"/>
    <xf numFmtId="0" fontId="5" fillId="0" borderId="13" xfId="0" applyFont="1" applyBorder="1" applyAlignment="1">
      <alignment horizontal="right" vertical="center" wrapText="1"/>
    </xf>
    <xf numFmtId="0" fontId="34" fillId="0" borderId="12" xfId="0" applyFont="1" applyBorder="1" applyAlignment="1">
      <alignment vertical="center" wrapText="1"/>
    </xf>
    <xf numFmtId="0" fontId="38" fillId="11" borderId="12" xfId="0" applyFont="1" applyFill="1" applyBorder="1" applyAlignment="1">
      <alignment vertical="center" wrapText="1"/>
    </xf>
    <xf numFmtId="0" fontId="5" fillId="4" borderId="7" xfId="14" applyNumberFormat="1" applyFont="1" applyFill="1" applyBorder="1" applyAlignment="1">
      <alignment horizontal="center" wrapText="1"/>
      <protection locked="0"/>
    </xf>
    <xf numFmtId="0" fontId="5" fillId="0" borderId="12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0" fontId="23" fillId="0" borderId="12" xfId="0" applyFont="1" applyBorder="1" applyAlignment="1">
      <alignment vertical="center" wrapText="1"/>
    </xf>
    <xf numFmtId="0" fontId="39" fillId="11" borderId="12" xfId="0" applyFont="1" applyFill="1" applyBorder="1" applyAlignment="1">
      <alignment vertical="center" wrapText="1"/>
    </xf>
    <xf numFmtId="0" fontId="5" fillId="6" borderId="7" xfId="14" applyNumberFormat="1" applyFont="1" applyFill="1" applyBorder="1" applyAlignment="1">
      <alignment horizontal="center" wrapText="1"/>
      <protection locked="0"/>
    </xf>
    <xf numFmtId="164" fontId="5" fillId="7" borderId="7" xfId="14" applyNumberFormat="1" applyFont="1" applyFill="1" applyBorder="1" applyAlignment="1">
      <alignment horizontal="center" wrapText="1"/>
      <protection locked="0"/>
    </xf>
    <xf numFmtId="0" fontId="5" fillId="0" borderId="15" xfId="0" applyFont="1" applyBorder="1" applyAlignment="1">
      <alignment horizontal="right" vertical="center" wrapText="1"/>
    </xf>
    <xf numFmtId="0" fontId="5" fillId="0" borderId="15" xfId="0" applyFont="1" applyBorder="1" applyAlignment="1">
      <alignment vertical="center" wrapText="1"/>
    </xf>
    <xf numFmtId="0" fontId="38" fillId="11" borderId="15" xfId="0" applyFont="1" applyFill="1" applyBorder="1" applyAlignment="1">
      <alignment vertical="center" wrapText="1"/>
    </xf>
    <xf numFmtId="0" fontId="5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0" fontId="38" fillId="11" borderId="7" xfId="0" applyFont="1" applyFill="1" applyBorder="1" applyAlignment="1">
      <alignment vertical="center" wrapText="1"/>
    </xf>
    <xf numFmtId="0" fontId="23" fillId="0" borderId="13" xfId="0" applyFont="1" applyBorder="1" applyAlignment="1">
      <alignment vertical="center" wrapText="1"/>
    </xf>
    <xf numFmtId="0" fontId="40" fillId="0" borderId="13" xfId="0" applyFont="1" applyBorder="1" applyAlignment="1">
      <alignment vertical="center" wrapText="1"/>
    </xf>
    <xf numFmtId="0" fontId="10" fillId="0" borderId="0" xfId="0" applyFont="1" applyAlignment="1">
      <alignment vertical="top" wrapText="1"/>
    </xf>
    <xf numFmtId="0" fontId="10" fillId="0" borderId="0" xfId="0" quotePrefix="1" applyFont="1" applyAlignment="1">
      <alignment vertical="top" wrapText="1"/>
    </xf>
    <xf numFmtId="172" fontId="10" fillId="5" borderId="2" xfId="0" applyNumberFormat="1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top" wrapText="1"/>
    </xf>
    <xf numFmtId="38" fontId="12" fillId="5" borderId="2" xfId="0" applyNumberFormat="1" applyFont="1" applyFill="1" applyBorder="1" applyAlignment="1">
      <alignment vertical="center"/>
    </xf>
    <xf numFmtId="38" fontId="12" fillId="13" borderId="2" xfId="0" applyNumberFormat="1" applyFont="1" applyFill="1" applyBorder="1" applyAlignment="1">
      <alignment vertical="center"/>
    </xf>
    <xf numFmtId="172" fontId="12" fillId="5" borderId="2" xfId="0" applyNumberFormat="1" applyFont="1" applyFill="1" applyBorder="1" applyAlignment="1">
      <alignment vertical="center"/>
    </xf>
    <xf numFmtId="38" fontId="12" fillId="5" borderId="2" xfId="0" quotePrefix="1" applyNumberFormat="1" applyFont="1" applyFill="1" applyBorder="1" applyAlignment="1">
      <alignment vertical="center"/>
    </xf>
    <xf numFmtId="0" fontId="5" fillId="0" borderId="2" xfId="0" applyFont="1" applyBorder="1" applyAlignment="1">
      <alignment horizontal="left" vertical="center" indent="1"/>
    </xf>
    <xf numFmtId="38" fontId="5" fillId="5" borderId="2" xfId="0" applyNumberFormat="1" applyFont="1" applyFill="1" applyBorder="1" applyAlignment="1">
      <alignment vertical="center"/>
    </xf>
    <xf numFmtId="38" fontId="5" fillId="13" borderId="2" xfId="0" applyNumberFormat="1" applyFont="1" applyFill="1" applyBorder="1" applyAlignment="1">
      <alignment vertical="center"/>
    </xf>
    <xf numFmtId="172" fontId="5" fillId="5" borderId="2" xfId="0" applyNumberFormat="1" applyFont="1" applyFill="1" applyBorder="1" applyAlignment="1">
      <alignment vertical="center"/>
    </xf>
    <xf numFmtId="38" fontId="5" fillId="5" borderId="2" xfId="0" quotePrefix="1" applyNumberFormat="1" applyFont="1" applyFill="1" applyBorder="1" applyAlignment="1">
      <alignment vertical="center"/>
    </xf>
    <xf numFmtId="173" fontId="5" fillId="0" borderId="2" xfId="0" applyNumberFormat="1" applyFont="1" applyBorder="1" applyAlignment="1">
      <alignment vertical="center"/>
    </xf>
    <xf numFmtId="0" fontId="41" fillId="0" borderId="0" xfId="0" applyFont="1"/>
    <xf numFmtId="0" fontId="5" fillId="0" borderId="2" xfId="0" applyFont="1" applyBorder="1" applyAlignment="1">
      <alignment horizontal="left"/>
    </xf>
    <xf numFmtId="172" fontId="10" fillId="11" borderId="2" xfId="0" applyNumberFormat="1" applyFont="1" applyFill="1" applyBorder="1" applyAlignment="1">
      <alignment horizontal="center" vertical="center"/>
    </xf>
    <xf numFmtId="172" fontId="5" fillId="13" borderId="2" xfId="0" applyNumberFormat="1" applyFont="1" applyFill="1" applyBorder="1" applyAlignment="1">
      <alignment vertical="center"/>
    </xf>
    <xf numFmtId="172" fontId="12" fillId="13" borderId="2" xfId="0" applyNumberFormat="1" applyFont="1" applyFill="1" applyBorder="1" applyAlignment="1">
      <alignment vertical="center"/>
    </xf>
    <xf numFmtId="0" fontId="5" fillId="2" borderId="2" xfId="0" applyFont="1" applyFill="1" applyBorder="1" applyAlignment="1">
      <alignment vertical="center"/>
    </xf>
    <xf numFmtId="0" fontId="2" fillId="19" borderId="0" xfId="0" applyFont="1" applyFill="1" applyAlignment="1">
      <alignment horizontal="left"/>
    </xf>
    <xf numFmtId="0" fontId="0" fillId="19" borderId="0" xfId="0" applyFill="1" applyAlignment="1">
      <alignment horizontal="left"/>
    </xf>
    <xf numFmtId="0" fontId="0" fillId="0" borderId="0" xfId="0" applyAlignment="1">
      <alignment vertical="top" wrapText="1"/>
    </xf>
    <xf numFmtId="0" fontId="42" fillId="13" borderId="0" xfId="15" applyFont="1" applyFill="1" applyAlignment="1">
      <alignment horizontal="center" vertical="center"/>
    </xf>
    <xf numFmtId="0" fontId="42" fillId="13" borderId="0" xfId="17" applyFont="1" applyFill="1" applyBorder="1" applyAlignment="1">
      <alignment horizontal="left" vertical="center"/>
    </xf>
    <xf numFmtId="0" fontId="43" fillId="13" borderId="0" xfId="17" applyFont="1" applyFill="1" applyBorder="1" applyAlignment="1">
      <alignment horizontal="left" vertical="center"/>
    </xf>
    <xf numFmtId="0" fontId="43" fillId="13" borderId="0" xfId="15" applyFont="1" applyFill="1"/>
    <xf numFmtId="0" fontId="44" fillId="0" borderId="0" xfId="0" applyFont="1"/>
    <xf numFmtId="0" fontId="45" fillId="0" borderId="0" xfId="0" applyFont="1"/>
    <xf numFmtId="0" fontId="46" fillId="0" borderId="0" xfId="0" applyFont="1"/>
    <xf numFmtId="0" fontId="4" fillId="0" borderId="2" xfId="0" applyFont="1" applyBorder="1" applyAlignment="1">
      <alignment vertical="center"/>
    </xf>
    <xf numFmtId="0" fontId="4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2" fontId="46" fillId="11" borderId="2" xfId="0" applyNumberFormat="1" applyFont="1" applyFill="1" applyBorder="1" applyAlignment="1">
      <alignment horizontal="center" vertical="center"/>
    </xf>
    <xf numFmtId="0" fontId="47" fillId="0" borderId="0" xfId="0" applyFont="1"/>
    <xf numFmtId="0" fontId="48" fillId="0" borderId="0" xfId="0" applyFont="1"/>
    <xf numFmtId="172" fontId="46" fillId="13" borderId="2" xfId="0" applyNumberFormat="1" applyFont="1" applyFill="1" applyBorder="1" applyAlignment="1">
      <alignment horizontal="center" vertical="center"/>
    </xf>
    <xf numFmtId="0" fontId="4" fillId="0" borderId="0" xfId="0" applyFont="1"/>
    <xf numFmtId="172" fontId="4" fillId="13" borderId="2" xfId="0" applyNumberFormat="1" applyFont="1" applyFill="1" applyBorder="1" applyAlignment="1">
      <alignment horizontal="center" vertical="center"/>
    </xf>
    <xf numFmtId="0" fontId="12" fillId="0" borderId="15" xfId="0" applyFont="1" applyBorder="1" applyAlignment="1">
      <alignment vertical="center" wrapText="1"/>
    </xf>
    <xf numFmtId="0" fontId="12" fillId="0" borderId="18" xfId="0" applyFont="1" applyBorder="1" applyAlignment="1">
      <alignment vertical="center" wrapText="1"/>
    </xf>
    <xf numFmtId="0" fontId="0" fillId="0" borderId="9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5" fillId="9" borderId="11" xfId="0" applyFont="1" applyFill="1" applyBorder="1" applyAlignment="1">
      <alignment horizontal="left" vertical="center" wrapText="1"/>
    </xf>
    <xf numFmtId="0" fontId="5" fillId="9" borderId="14" xfId="0" applyFont="1" applyFill="1" applyBorder="1" applyAlignment="1">
      <alignment horizontal="left" vertical="center" wrapText="1"/>
    </xf>
    <xf numFmtId="0" fontId="5" fillId="9" borderId="12" xfId="0" applyFont="1" applyFill="1" applyBorder="1" applyAlignment="1">
      <alignment horizontal="left" vertical="center" wrapText="1"/>
    </xf>
    <xf numFmtId="0" fontId="5" fillId="9" borderId="15" xfId="0" applyFont="1" applyFill="1" applyBorder="1" applyAlignment="1">
      <alignment horizontal="center" vertical="center" wrapText="1"/>
    </xf>
    <xf numFmtId="0" fontId="5" fillId="9" borderId="16" xfId="0" applyFont="1" applyFill="1" applyBorder="1" applyAlignment="1">
      <alignment horizontal="center" vertical="center" wrapText="1"/>
    </xf>
    <xf numFmtId="0" fontId="5" fillId="9" borderId="13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8" borderId="8" xfId="8" applyFont="1" applyFill="1" applyBorder="1" applyAlignment="1">
      <alignment horizontal="center" vertical="center" wrapText="1"/>
      <protection locked="0"/>
    </xf>
    <xf numFmtId="0" fontId="5" fillId="8" borderId="10" xfId="8" applyFont="1" applyFill="1" applyBorder="1" applyAlignment="1">
      <alignment horizontal="center" vertical="center" wrapText="1"/>
      <protection locked="0"/>
    </xf>
    <xf numFmtId="0" fontId="5" fillId="0" borderId="17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12" fillId="0" borderId="24" xfId="17" applyFont="1" applyFill="1" applyBorder="1" applyAlignment="1">
      <alignment horizontal="left" vertical="center" wrapText="1"/>
    </xf>
    <xf numFmtId="0" fontId="12" fillId="0" borderId="25" xfId="17" applyFont="1" applyFill="1" applyBorder="1" applyAlignment="1">
      <alignment horizontal="left" vertical="center" wrapText="1"/>
    </xf>
    <xf numFmtId="0" fontId="12" fillId="0" borderId="4" xfId="17" applyFont="1" applyFill="1" applyBorder="1" applyAlignment="1">
      <alignment horizontal="left" vertical="center" wrapText="1"/>
    </xf>
    <xf numFmtId="38" fontId="5" fillId="8" borderId="24" xfId="14" applyNumberFormat="1" applyFont="1" applyFill="1" applyBorder="1" applyAlignment="1">
      <alignment horizontal="center" vertical="center" wrapText="1"/>
      <protection locked="0"/>
    </xf>
    <xf numFmtId="0" fontId="0" fillId="8" borderId="25" xfId="0" applyFill="1" applyBorder="1" applyAlignment="1">
      <alignment horizontal="center" vertical="center" wrapText="1"/>
    </xf>
    <xf numFmtId="0" fontId="0" fillId="8" borderId="4" xfId="0" applyFill="1" applyBorder="1" applyAlignment="1">
      <alignment horizontal="center" vertical="center" wrapText="1"/>
    </xf>
    <xf numFmtId="0" fontId="5" fillId="0" borderId="24" xfId="15" applyFont="1" applyBorder="1" applyAlignment="1">
      <alignment horizontal="center"/>
    </xf>
    <xf numFmtId="0" fontId="5" fillId="0" borderId="25" xfId="15" applyFont="1" applyBorder="1" applyAlignment="1">
      <alignment horizontal="center"/>
    </xf>
    <xf numFmtId="0" fontId="5" fillId="0" borderId="4" xfId="15" applyFont="1" applyBorder="1" applyAlignment="1">
      <alignment horizontal="center"/>
    </xf>
    <xf numFmtId="0" fontId="12" fillId="0" borderId="24" xfId="17" applyFont="1" applyFill="1" applyBorder="1" applyAlignment="1">
      <alignment horizontal="center" vertical="center" wrapText="1"/>
    </xf>
    <xf numFmtId="0" fontId="12" fillId="0" borderId="25" xfId="17" applyFont="1" applyFill="1" applyBorder="1" applyAlignment="1">
      <alignment horizontal="center" vertical="center" wrapText="1"/>
    </xf>
    <xf numFmtId="0" fontId="12" fillId="0" borderId="4" xfId="17" applyFont="1" applyFill="1" applyBorder="1" applyAlignment="1">
      <alignment horizontal="center" vertical="center" wrapText="1"/>
    </xf>
    <xf numFmtId="0" fontId="12" fillId="0" borderId="24" xfId="15" applyFont="1" applyBorder="1" applyAlignment="1">
      <alignment horizontal="left" vertical="center"/>
    </xf>
    <xf numFmtId="0" fontId="12" fillId="0" borderId="25" xfId="15" applyFont="1" applyBorder="1" applyAlignment="1">
      <alignment horizontal="left" vertical="center"/>
    </xf>
    <xf numFmtId="0" fontId="12" fillId="0" borderId="4" xfId="15" applyFont="1" applyBorder="1" applyAlignment="1">
      <alignment horizontal="left" vertical="center"/>
    </xf>
    <xf numFmtId="0" fontId="12" fillId="0" borderId="27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5" fillId="8" borderId="24" xfId="0" applyFont="1" applyFill="1" applyBorder="1" applyAlignment="1" applyProtection="1">
      <alignment horizontal="center" vertical="center" wrapText="1"/>
      <protection locked="0"/>
    </xf>
    <xf numFmtId="0" fontId="5" fillId="8" borderId="4" xfId="0" applyFont="1" applyFill="1" applyBorder="1" applyAlignment="1" applyProtection="1">
      <alignment horizontal="center" vertical="center" wrapText="1"/>
      <protection locked="0"/>
    </xf>
    <xf numFmtId="0" fontId="12" fillId="0" borderId="27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27" xfId="17" applyFont="1" applyFill="1" applyBorder="1" applyAlignment="1">
      <alignment horizontal="center" vertical="center" wrapText="1"/>
    </xf>
    <xf numFmtId="0" fontId="12" fillId="0" borderId="6" xfId="17" applyFont="1" applyFill="1" applyBorder="1" applyAlignment="1">
      <alignment horizontal="center" vertical="center" wrapText="1"/>
    </xf>
    <xf numFmtId="0" fontId="12" fillId="0" borderId="3" xfId="17" applyFont="1" applyFill="1" applyBorder="1" applyAlignment="1">
      <alignment horizontal="center" vertical="center" wrapText="1"/>
    </xf>
    <xf numFmtId="0" fontId="12" fillId="0" borderId="28" xfId="17" applyFont="1" applyFill="1" applyBorder="1" applyAlignment="1">
      <alignment horizontal="center" vertical="center" wrapText="1"/>
    </xf>
    <xf numFmtId="0" fontId="12" fillId="0" borderId="29" xfId="17" applyFont="1" applyFill="1" applyBorder="1" applyAlignment="1">
      <alignment horizontal="center" vertical="center" wrapText="1"/>
    </xf>
    <xf numFmtId="0" fontId="12" fillId="0" borderId="26" xfId="17" applyFont="1" applyFill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/>
    </xf>
    <xf numFmtId="0" fontId="12" fillId="0" borderId="2" xfId="17" applyFont="1" applyFill="1" applyBorder="1" applyAlignment="1">
      <alignment horizontal="left" vertical="center" wrapText="1"/>
    </xf>
    <xf numFmtId="0" fontId="12" fillId="0" borderId="2" xfId="17" applyFont="1" applyFill="1" applyBorder="1" applyAlignment="1">
      <alignment horizontal="center" vertical="center" wrapText="1"/>
    </xf>
    <xf numFmtId="0" fontId="12" fillId="0" borderId="2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30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top" wrapText="1"/>
    </xf>
    <xf numFmtId="0" fontId="12" fillId="0" borderId="25" xfId="0" applyFont="1" applyBorder="1" applyAlignment="1">
      <alignment horizontal="center" vertical="top" wrapText="1"/>
    </xf>
    <xf numFmtId="0" fontId="12" fillId="0" borderId="4" xfId="0" applyFont="1" applyBorder="1" applyAlignment="1">
      <alignment horizontal="center" vertical="top" wrapText="1"/>
    </xf>
    <xf numFmtId="0" fontId="14" fillId="0" borderId="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2" fillId="0" borderId="24" xfId="19" applyFont="1" applyBorder="1" applyAlignment="1">
      <alignment horizontal="center" vertical="center" wrapText="1"/>
    </xf>
    <xf numFmtId="0" fontId="12" fillId="0" borderId="25" xfId="19" applyFont="1" applyBorder="1" applyAlignment="1">
      <alignment horizontal="center" vertical="center" wrapText="1"/>
    </xf>
    <xf numFmtId="0" fontId="12" fillId="0" borderId="4" xfId="19" applyFont="1" applyBorder="1" applyAlignment="1">
      <alignment horizontal="center" vertical="center" wrapText="1"/>
    </xf>
    <xf numFmtId="0" fontId="14" fillId="2" borderId="27" xfId="19" applyFont="1" applyFill="1" applyBorder="1" applyAlignment="1">
      <alignment horizontal="center" vertical="center" wrapText="1"/>
    </xf>
    <xf numFmtId="0" fontId="14" fillId="2" borderId="3" xfId="19" applyFont="1" applyFill="1" applyBorder="1" applyAlignment="1">
      <alignment horizontal="center" vertical="center" wrapText="1"/>
    </xf>
    <xf numFmtId="0" fontId="14" fillId="2" borderId="28" xfId="19" applyFont="1" applyFill="1" applyBorder="1" applyAlignment="1">
      <alignment horizontal="center" vertical="center" wrapText="1"/>
    </xf>
    <xf numFmtId="0" fontId="14" fillId="2" borderId="26" xfId="19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left"/>
    </xf>
    <xf numFmtId="164" fontId="10" fillId="5" borderId="2" xfId="0" applyNumberFormat="1" applyFont="1" applyFill="1" applyBorder="1" applyAlignment="1">
      <alignment horizontal="left"/>
    </xf>
    <xf numFmtId="0" fontId="10" fillId="11" borderId="2" xfId="0" applyFont="1" applyFill="1" applyBorder="1" applyAlignment="1">
      <alignment horizontal="left"/>
    </xf>
    <xf numFmtId="0" fontId="12" fillId="0" borderId="2" xfId="0" applyFont="1" applyBorder="1" applyAlignment="1">
      <alignment horizontal="center" vertical="center"/>
    </xf>
    <xf numFmtId="0" fontId="12" fillId="2" borderId="2" xfId="17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top" wrapText="1"/>
    </xf>
    <xf numFmtId="0" fontId="10" fillId="5" borderId="24" xfId="0" applyFont="1" applyFill="1" applyBorder="1" applyAlignment="1">
      <alignment horizontal="left"/>
    </xf>
    <xf numFmtId="0" fontId="10" fillId="5" borderId="4" xfId="0" applyFont="1" applyFill="1" applyBorder="1" applyAlignment="1">
      <alignment horizontal="left"/>
    </xf>
    <xf numFmtId="164" fontId="10" fillId="5" borderId="24" xfId="0" applyNumberFormat="1" applyFont="1" applyFill="1" applyBorder="1" applyAlignment="1">
      <alignment horizontal="left"/>
    </xf>
    <xf numFmtId="164" fontId="10" fillId="5" borderId="4" xfId="0" applyNumberFormat="1" applyFont="1" applyFill="1" applyBorder="1" applyAlignment="1">
      <alignment horizontal="left"/>
    </xf>
    <xf numFmtId="0" fontId="10" fillId="11" borderId="24" xfId="0" applyFont="1" applyFill="1" applyBorder="1" applyAlignment="1">
      <alignment horizontal="left"/>
    </xf>
    <xf numFmtId="0" fontId="10" fillId="11" borderId="4" xfId="0" applyFont="1" applyFill="1" applyBorder="1" applyAlignment="1">
      <alignment horizontal="left"/>
    </xf>
    <xf numFmtId="0" fontId="5" fillId="2" borderId="2" xfId="17" applyFont="1" applyFill="1" applyBorder="1" applyAlignment="1">
      <alignment horizontal="center" vertical="center" wrapText="1"/>
    </xf>
    <xf numFmtId="0" fontId="5" fillId="5" borderId="24" xfId="0" applyFont="1" applyFill="1" applyBorder="1" applyAlignment="1">
      <alignment horizontal="left"/>
    </xf>
    <xf numFmtId="0" fontId="5" fillId="5" borderId="4" xfId="0" applyFont="1" applyFill="1" applyBorder="1" applyAlignment="1">
      <alignment horizontal="left"/>
    </xf>
    <xf numFmtId="164" fontId="5" fillId="5" borderId="24" xfId="0" applyNumberFormat="1" applyFont="1" applyFill="1" applyBorder="1" applyAlignment="1">
      <alignment horizontal="left"/>
    </xf>
    <xf numFmtId="164" fontId="5" fillId="5" borderId="4" xfId="0" applyNumberFormat="1" applyFont="1" applyFill="1" applyBorder="1" applyAlignment="1">
      <alignment horizontal="left"/>
    </xf>
    <xf numFmtId="0" fontId="5" fillId="11" borderId="24" xfId="0" applyFont="1" applyFill="1" applyBorder="1" applyAlignment="1">
      <alignment horizontal="left"/>
    </xf>
    <xf numFmtId="0" fontId="5" fillId="11" borderId="4" xfId="0" applyFont="1" applyFill="1" applyBorder="1" applyAlignment="1">
      <alignment horizontal="left"/>
    </xf>
    <xf numFmtId="0" fontId="14" fillId="0" borderId="24" xfId="0" applyFont="1" applyBorder="1" applyAlignment="1">
      <alignment horizontal="center"/>
    </xf>
    <xf numFmtId="0" fontId="14" fillId="0" borderId="25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2" fillId="19" borderId="0" xfId="0" applyFont="1" applyFill="1" applyAlignment="1">
      <alignment horizontal="left"/>
    </xf>
    <xf numFmtId="0" fontId="10" fillId="0" borderId="2" xfId="0" applyFont="1" applyBorder="1" applyAlignment="1">
      <alignment horizontal="left" vertical="center"/>
    </xf>
    <xf numFmtId="0" fontId="14" fillId="0" borderId="24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2" fillId="10" borderId="0" xfId="0" applyFont="1" applyFill="1" applyAlignment="1">
      <alignment horizontal="left"/>
    </xf>
    <xf numFmtId="0" fontId="36" fillId="0" borderId="8" xfId="0" applyFont="1" applyBorder="1" applyAlignment="1">
      <alignment vertical="center"/>
    </xf>
    <xf numFmtId="0" fontId="36" fillId="0" borderId="10" xfId="0" applyFont="1" applyBorder="1" applyAlignment="1">
      <alignment vertical="center"/>
    </xf>
  </cellXfs>
  <cellStyles count="24">
    <cellStyle name="Comma 2 5" xfId="3" xr:uid="{A8BDDD33-C87A-4E61-807F-85E9AC8DA029}"/>
    <cellStyle name="Comma 2 5 2" xfId="4" xr:uid="{ABA75359-72BF-42D8-A476-A7C58F601110}"/>
    <cellStyle name="Comma 3 2 2 4" xfId="18" xr:uid="{DCED53DE-284F-486E-B111-DF215A2BAB7A}"/>
    <cellStyle name="IAIS_FT.Caption" xfId="23" xr:uid="{E4543691-9A22-4A52-BEFA-929032393600}"/>
    <cellStyle name="Normal" xfId="0" builtinId="0"/>
    <cellStyle name="Normal 10 2 3 7" xfId="21" xr:uid="{82A1DAF4-FAD7-4B95-8FD3-5B84D7C70C2E}"/>
    <cellStyle name="Normal 14 2" xfId="13" xr:uid="{129FA884-5920-45BF-BC84-D3B09BDF2A77}"/>
    <cellStyle name="Normal 2 2 3" xfId="22" xr:uid="{3B1B19AC-90C6-418A-AFF7-D639875E4D90}"/>
    <cellStyle name="Normal 2 4" xfId="15" xr:uid="{23DFE534-BB93-41DC-967D-DA79D3F6992A}"/>
    <cellStyle name="Normal 2 6" xfId="2" xr:uid="{045364EA-02D1-48C0-9B17-5475761612A7}"/>
    <cellStyle name="Normal 5 2" xfId="5" xr:uid="{AD49BB97-2FF7-47F2-8480-031050F4EBAA}"/>
    <cellStyle name="Normal 6" xfId="20" xr:uid="{FD77838C-B5E3-4159-9C4A-4E2C51DEC4A1}"/>
    <cellStyle name="Normal 8" xfId="19" xr:uid="{F54C5923-DBF2-492B-A73C-D9D907BD7F51}"/>
    <cellStyle name="Percent" xfId="1" builtinId="5"/>
    <cellStyle name="QIS5Area" xfId="16" xr:uid="{6B333E1A-1F9E-40FE-B766-45F1E6B1E967}"/>
    <cellStyle name="QIS5CalcCell" xfId="8" xr:uid="{E7BCD726-7E2F-4375-B3E1-4FA30A2C7ABF}"/>
    <cellStyle name="QIS5InputCell" xfId="14" xr:uid="{D90E86AA-D296-4350-B6DD-A6D23A83D114}"/>
    <cellStyle name="QIS5Label" xfId="17" xr:uid="{6461A58E-46FC-4E67-A447-6C2480D2517E}"/>
    <cellStyle name="常规 2 2" xfId="6" xr:uid="{BF2E2492-5A49-4EA7-B58E-C1EFE3F92EC3}"/>
    <cellStyle name="常规 2 3" xfId="10" xr:uid="{1A41EE22-063F-4CF0-B7CB-4D1FEE6A815A}"/>
    <cellStyle name="常规 3" xfId="9" xr:uid="{411CC57A-BE64-4D90-9063-ED28E7FC9301}"/>
    <cellStyle name="常规 3 2" xfId="7" xr:uid="{4FFF52EF-10B9-45A8-803E-ECF3E69F2CC2}"/>
    <cellStyle name="常规 5 2" xfId="11" xr:uid="{1B2645AB-2A2C-4644-A319-2F35891A5EA5}"/>
    <cellStyle name="常规 6" xfId="12" xr:uid="{6C6676EC-C4EC-45D2-85A2-F47FF30FF6B4}"/>
  </cellStyles>
  <dxfs count="187">
    <dxf>
      <font>
        <color theme="0" tint="-0.24994659260841701"/>
      </font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fgColor rgb="FFFFEB9C"/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fgColor rgb="FFFFEB9C"/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fgColor rgb="FFFFEB9C"/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fgColor rgb="FFFFEB9C"/>
          <bgColor rgb="FFFFEB9C"/>
        </patternFill>
      </fill>
    </dxf>
  </dxfs>
  <tableStyles count="0" defaultTableStyle="TableStyleMedium2" defaultPivotStyle="PivotStyleLight16"/>
  <colors>
    <mruColors>
      <color rgb="FFABFFFF"/>
      <color rgb="FFACFF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37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32.xml.rels><?xml version="1.0" encoding="UTF-8" standalone="yes"?>
<Relationships xmlns="http://schemas.openxmlformats.org/package/2006/relationships"><Relationship Id="rId1" Type="http://schemas.microsoft.com/office/2006/relationships/activeXControlBinary" Target="activeX32.bin"/></Relationships>
</file>

<file path=xl/activeX/_rels/activeX33.xml.rels><?xml version="1.0" encoding="UTF-8" standalone="yes"?>
<Relationships xmlns="http://schemas.openxmlformats.org/package/2006/relationships"><Relationship Id="rId1" Type="http://schemas.microsoft.com/office/2006/relationships/activeXControlBinary" Target="activeX33.bin"/></Relationships>
</file>

<file path=xl/activeX/_rels/activeX34.xml.rels><?xml version="1.0" encoding="UTF-8" standalone="yes"?>
<Relationships xmlns="http://schemas.openxmlformats.org/package/2006/relationships"><Relationship Id="rId1" Type="http://schemas.microsoft.com/office/2006/relationships/activeXControlBinary" Target="activeX34.bin"/></Relationships>
</file>

<file path=xl/activeX/_rels/activeX35.xml.rels><?xml version="1.0" encoding="UTF-8" standalone="yes"?>
<Relationships xmlns="http://schemas.openxmlformats.org/package/2006/relationships"><Relationship Id="rId1" Type="http://schemas.microsoft.com/office/2006/relationships/activeXControlBinary" Target="activeX35.bin"/></Relationships>
</file>

<file path=xl/activeX/_rels/activeX36.xml.rels><?xml version="1.0" encoding="UTF-8" standalone="yes"?>
<Relationships xmlns="http://schemas.openxmlformats.org/package/2006/relationships"><Relationship Id="rId1" Type="http://schemas.microsoft.com/office/2006/relationships/activeXControlBinary" Target="activeX36.bin"/></Relationships>
</file>

<file path=xl/activeX/_rels/activeX37.xml.rels><?xml version="1.0" encoding="UTF-8" standalone="yes"?>
<Relationships xmlns="http://schemas.openxmlformats.org/package/2006/relationships"><Relationship Id="rId1" Type="http://schemas.microsoft.com/office/2006/relationships/activeXControlBinary" Target="activeX37.bin"/></Relationships>
</file>

<file path=xl/activeX/_rels/activeX38.xml.rels><?xml version="1.0" encoding="UTF-8" standalone="yes"?>
<Relationships xmlns="http://schemas.openxmlformats.org/package/2006/relationships"><Relationship Id="rId1" Type="http://schemas.microsoft.com/office/2006/relationships/activeXControlBinary" Target="activeX38.bin"/></Relationships>
</file>

<file path=xl/activeX/_rels/activeX39.xml.rels><?xml version="1.0" encoding="UTF-8" standalone="yes"?>
<Relationships xmlns="http://schemas.openxmlformats.org/package/2006/relationships"><Relationship Id="rId1" Type="http://schemas.microsoft.com/office/2006/relationships/activeXControlBinary" Target="activeX39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40.xml.rels><?xml version="1.0" encoding="UTF-8" standalone="yes"?>
<Relationships xmlns="http://schemas.openxmlformats.org/package/2006/relationships"><Relationship Id="rId1" Type="http://schemas.microsoft.com/office/2006/relationships/activeXControlBinary" Target="activeX40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3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4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5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6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7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8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9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0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3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4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5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6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7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8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9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30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3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3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33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34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35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36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37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38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39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40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0.vml.rels><?xml version="1.0" encoding="UTF-8" standalone="yes"?>
<Relationships xmlns="http://schemas.openxmlformats.org/package/2006/relationships"><Relationship Id="rId3" Type="http://schemas.openxmlformats.org/officeDocument/2006/relationships/image" Target="../media/image16.emf"/><Relationship Id="rId2" Type="http://schemas.openxmlformats.org/officeDocument/2006/relationships/image" Target="../media/image17.emf"/><Relationship Id="rId1" Type="http://schemas.openxmlformats.org/officeDocument/2006/relationships/image" Target="../media/image18.emf"/></Relationships>
</file>

<file path=xl/drawings/_rels/vmlDrawing11.vml.rels><?xml version="1.0" encoding="UTF-8" standalone="yes"?>
<Relationships xmlns="http://schemas.openxmlformats.org/package/2006/relationships"><Relationship Id="rId3" Type="http://schemas.openxmlformats.org/officeDocument/2006/relationships/image" Target="../media/image19.emf"/><Relationship Id="rId2" Type="http://schemas.openxmlformats.org/officeDocument/2006/relationships/image" Target="../media/image20.emf"/><Relationship Id="rId1" Type="http://schemas.openxmlformats.org/officeDocument/2006/relationships/image" Target="../media/image21.emf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2.emf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3.emf"/></Relationships>
</file>

<file path=xl/drawings/_rels/vmlDrawing14.vml.rels><?xml version="1.0" encoding="UTF-8" standalone="yes"?>
<Relationships xmlns="http://schemas.openxmlformats.org/package/2006/relationships"><Relationship Id="rId3" Type="http://schemas.openxmlformats.org/officeDocument/2006/relationships/image" Target="../media/image24.emf"/><Relationship Id="rId2" Type="http://schemas.openxmlformats.org/officeDocument/2006/relationships/image" Target="../media/image25.emf"/><Relationship Id="rId1" Type="http://schemas.openxmlformats.org/officeDocument/2006/relationships/image" Target="../media/image26.emf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7.emf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8.emf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9.emf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30.emf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3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32.emf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3.emf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4.emf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5.emf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6.emf"/></Relationships>
</file>

<file path=xl/drawings/_rels/vmlDrawing25.vml.rels><?xml version="1.0" encoding="UTF-8" standalone="yes"?>
<Relationships xmlns="http://schemas.openxmlformats.org/package/2006/relationships"><Relationship Id="rId1" Type="http://schemas.openxmlformats.org/officeDocument/2006/relationships/image" Target="../media/image37.emf"/></Relationships>
</file>

<file path=xl/drawings/_rels/vmlDrawing2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8.emf"/><Relationship Id="rId2" Type="http://schemas.openxmlformats.org/officeDocument/2006/relationships/image" Target="../media/image39.emf"/><Relationship Id="rId1" Type="http://schemas.openxmlformats.org/officeDocument/2006/relationships/image" Target="../media/image40.emf"/></Relationships>
</file>

<file path=xl/drawings/_rels/vmlDrawing27.vml.rels><?xml version="1.0" encoding="UTF-8" standalone="yes"?>
<Relationships xmlns="http://schemas.openxmlformats.org/package/2006/relationships"><Relationship Id="rId1" Type="http://schemas.openxmlformats.org/officeDocument/2006/relationships/image" Target="../media/image4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5.emf"/><Relationship Id="rId1" Type="http://schemas.openxmlformats.org/officeDocument/2006/relationships/image" Target="../media/image6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drawings/_rels/vmlDrawing8.vml.rels><?xml version="1.0" encoding="UTF-8" standalone="yes"?>
<Relationships xmlns="http://schemas.openxmlformats.org/package/2006/relationships"><Relationship Id="rId3" Type="http://schemas.openxmlformats.org/officeDocument/2006/relationships/image" Target="../media/image12.emf"/><Relationship Id="rId2" Type="http://schemas.openxmlformats.org/officeDocument/2006/relationships/image" Target="../media/image13.emf"/><Relationship Id="rId1" Type="http://schemas.openxmlformats.org/officeDocument/2006/relationships/image" Target="../media/image14.emf"/><Relationship Id="rId5" Type="http://schemas.openxmlformats.org/officeDocument/2006/relationships/image" Target="../media/image10.emf"/><Relationship Id="rId4" Type="http://schemas.openxmlformats.org/officeDocument/2006/relationships/image" Target="../media/image11.emf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4</xdr:col>
          <xdr:colOff>1657350</xdr:colOff>
          <xdr:row>3</xdr:row>
          <xdr:rowOff>114300</xdr:rowOff>
        </xdr:to>
        <xdr:sp macro="" textlink="">
          <xdr:nvSpPr>
            <xdr:cNvPr id="4097" name="F1_Clear_Worksheet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3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24</xdr:row>
          <xdr:rowOff>0</xdr:rowOff>
        </xdr:from>
        <xdr:to>
          <xdr:col>1</xdr:col>
          <xdr:colOff>1657350</xdr:colOff>
          <xdr:row>24</xdr:row>
          <xdr:rowOff>323850</xdr:rowOff>
        </xdr:to>
        <xdr:sp macro="" textlink="">
          <xdr:nvSpPr>
            <xdr:cNvPr id="13313" name="FA6A_addrow0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C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24</xdr:row>
          <xdr:rowOff>0</xdr:rowOff>
        </xdr:from>
        <xdr:to>
          <xdr:col>3</xdr:col>
          <xdr:colOff>1657350</xdr:colOff>
          <xdr:row>24</xdr:row>
          <xdr:rowOff>323850</xdr:rowOff>
        </xdr:to>
        <xdr:sp macro="" textlink="">
          <xdr:nvSpPr>
            <xdr:cNvPr id="13314" name="FA6A_deleterow0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C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4</xdr:col>
          <xdr:colOff>1657350</xdr:colOff>
          <xdr:row>3</xdr:row>
          <xdr:rowOff>114300</xdr:rowOff>
        </xdr:to>
        <xdr:sp macro="" textlink="">
          <xdr:nvSpPr>
            <xdr:cNvPr id="13315" name="FA6A_Clear_Worksheet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C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5</xdr:col>
          <xdr:colOff>361950</xdr:colOff>
          <xdr:row>3</xdr:row>
          <xdr:rowOff>114300</xdr:rowOff>
        </xdr:to>
        <xdr:sp macro="" textlink="">
          <xdr:nvSpPr>
            <xdr:cNvPr id="14337" name="FLT11_Clear_Worksheet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D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6</xdr:col>
          <xdr:colOff>133350</xdr:colOff>
          <xdr:row>3</xdr:row>
          <xdr:rowOff>114300</xdr:rowOff>
        </xdr:to>
        <xdr:sp macro="" textlink="">
          <xdr:nvSpPr>
            <xdr:cNvPr id="15361" name="FLT12_Clear_Worksheet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E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25</xdr:row>
          <xdr:rowOff>0</xdr:rowOff>
        </xdr:from>
        <xdr:to>
          <xdr:col>1</xdr:col>
          <xdr:colOff>1657350</xdr:colOff>
          <xdr:row>25</xdr:row>
          <xdr:rowOff>323850</xdr:rowOff>
        </xdr:to>
        <xdr:sp macro="" textlink="">
          <xdr:nvSpPr>
            <xdr:cNvPr id="16385" name="FLT3_addrow0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F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25</xdr:row>
          <xdr:rowOff>0</xdr:rowOff>
        </xdr:from>
        <xdr:to>
          <xdr:col>4</xdr:col>
          <xdr:colOff>361950</xdr:colOff>
          <xdr:row>25</xdr:row>
          <xdr:rowOff>323850</xdr:rowOff>
        </xdr:to>
        <xdr:sp macro="" textlink="">
          <xdr:nvSpPr>
            <xdr:cNvPr id="16386" name="FLT3_deleterow0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F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5</xdr:col>
          <xdr:colOff>361950</xdr:colOff>
          <xdr:row>3</xdr:row>
          <xdr:rowOff>114300</xdr:rowOff>
        </xdr:to>
        <xdr:sp macro="" textlink="">
          <xdr:nvSpPr>
            <xdr:cNvPr id="16387" name="FLT3_Clear_Worksheet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F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6</xdr:col>
          <xdr:colOff>333375</xdr:colOff>
          <xdr:row>3</xdr:row>
          <xdr:rowOff>133350</xdr:rowOff>
        </xdr:to>
        <xdr:sp macro="" textlink="">
          <xdr:nvSpPr>
            <xdr:cNvPr id="17409" name="FLT4_Clear_Worksheet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10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5</xdr:col>
          <xdr:colOff>561975</xdr:colOff>
          <xdr:row>3</xdr:row>
          <xdr:rowOff>133350</xdr:rowOff>
        </xdr:to>
        <xdr:sp macro="" textlink="">
          <xdr:nvSpPr>
            <xdr:cNvPr id="18433" name="FLT5_Clear_Worksheet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11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6</xdr:col>
          <xdr:colOff>333375</xdr:colOff>
          <xdr:row>3</xdr:row>
          <xdr:rowOff>133350</xdr:rowOff>
        </xdr:to>
        <xdr:sp macro="" textlink="">
          <xdr:nvSpPr>
            <xdr:cNvPr id="19457" name="FLT5A_Clear_Worksheet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12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6</xdr:col>
          <xdr:colOff>333375</xdr:colOff>
          <xdr:row>3</xdr:row>
          <xdr:rowOff>133350</xdr:rowOff>
        </xdr:to>
        <xdr:sp macro="" textlink="">
          <xdr:nvSpPr>
            <xdr:cNvPr id="20481" name="FLT5B_Clear_Worksheet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13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6</xdr:col>
          <xdr:colOff>333375</xdr:colOff>
          <xdr:row>3</xdr:row>
          <xdr:rowOff>133350</xdr:rowOff>
        </xdr:to>
        <xdr:sp macro="" textlink="">
          <xdr:nvSpPr>
            <xdr:cNvPr id="21505" name="FG1_Clear_Worksheet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14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6</xdr:col>
          <xdr:colOff>333375</xdr:colOff>
          <xdr:row>3</xdr:row>
          <xdr:rowOff>133350</xdr:rowOff>
        </xdr:to>
        <xdr:sp macro="" textlink="">
          <xdr:nvSpPr>
            <xdr:cNvPr id="22529" name="FG2_Clear_Worksheet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15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4</xdr:col>
          <xdr:colOff>1657350</xdr:colOff>
          <xdr:row>3</xdr:row>
          <xdr:rowOff>114300</xdr:rowOff>
        </xdr:to>
        <xdr:sp macro="" textlink="">
          <xdr:nvSpPr>
            <xdr:cNvPr id="5121" name="F1A_Clear_Worksheet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4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6</xdr:col>
          <xdr:colOff>333375</xdr:colOff>
          <xdr:row>3</xdr:row>
          <xdr:rowOff>133350</xdr:rowOff>
        </xdr:to>
        <xdr:sp macro="" textlink="">
          <xdr:nvSpPr>
            <xdr:cNvPr id="23553" name="FG2A_Clear_Worksheet" hidden="1">
              <a:extLst>
                <a:ext uri="{63B3BB69-23CF-44E3-9099-C40C66FF867C}">
                  <a14:compatExt spid="_x0000_s23553"/>
                </a:ext>
                <a:ext uri="{FF2B5EF4-FFF2-40B4-BE49-F238E27FC236}">
                  <a16:creationId xmlns:a16="http://schemas.microsoft.com/office/drawing/2014/main" id="{00000000-0008-0000-1600-000001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6</xdr:col>
          <xdr:colOff>333375</xdr:colOff>
          <xdr:row>3</xdr:row>
          <xdr:rowOff>133350</xdr:rowOff>
        </xdr:to>
        <xdr:sp macro="" textlink="">
          <xdr:nvSpPr>
            <xdr:cNvPr id="24577" name="FG2B_Clear_Worksheet" hidden="1">
              <a:extLst>
                <a:ext uri="{63B3BB69-23CF-44E3-9099-C40C66FF867C}">
                  <a14:compatExt spid="_x0000_s24577"/>
                </a:ext>
                <a:ext uri="{FF2B5EF4-FFF2-40B4-BE49-F238E27FC236}">
                  <a16:creationId xmlns:a16="http://schemas.microsoft.com/office/drawing/2014/main" id="{00000000-0008-0000-1700-00000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5</xdr:col>
          <xdr:colOff>295275</xdr:colOff>
          <xdr:row>3</xdr:row>
          <xdr:rowOff>114300</xdr:rowOff>
        </xdr:to>
        <xdr:sp macro="" textlink="">
          <xdr:nvSpPr>
            <xdr:cNvPr id="25601" name="CA1Q_Clear_Worksheet" hidden="1">
              <a:extLst>
                <a:ext uri="{63B3BB69-23CF-44E3-9099-C40C66FF867C}">
                  <a14:compatExt spid="_x0000_s25601"/>
                </a:ext>
                <a:ext uri="{FF2B5EF4-FFF2-40B4-BE49-F238E27FC236}">
                  <a16:creationId xmlns:a16="http://schemas.microsoft.com/office/drawing/2014/main" id="{00000000-0008-0000-1900-00000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6</xdr:col>
          <xdr:colOff>190500</xdr:colOff>
          <xdr:row>3</xdr:row>
          <xdr:rowOff>114300</xdr:rowOff>
        </xdr:to>
        <xdr:sp macro="" textlink="">
          <xdr:nvSpPr>
            <xdr:cNvPr id="26625" name="CA1A_Clear_Worksheet" hidden="1">
              <a:extLst>
                <a:ext uri="{63B3BB69-23CF-44E3-9099-C40C66FF867C}">
                  <a14:compatExt spid="_x0000_s26625"/>
                </a:ext>
                <a:ext uri="{FF2B5EF4-FFF2-40B4-BE49-F238E27FC236}">
                  <a16:creationId xmlns:a16="http://schemas.microsoft.com/office/drawing/2014/main" id="{00000000-0008-0000-1A00-00000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4</xdr:col>
          <xdr:colOff>1657350</xdr:colOff>
          <xdr:row>3</xdr:row>
          <xdr:rowOff>114300</xdr:rowOff>
        </xdr:to>
        <xdr:sp macro="" textlink="">
          <xdr:nvSpPr>
            <xdr:cNvPr id="27649" name="CAR1_Clear_Worksheet" hidden="1">
              <a:extLst>
                <a:ext uri="{63B3BB69-23CF-44E3-9099-C40C66FF867C}">
                  <a14:compatExt spid="_x0000_s27649"/>
                </a:ext>
                <a:ext uri="{FF2B5EF4-FFF2-40B4-BE49-F238E27FC236}">
                  <a16:creationId xmlns:a16="http://schemas.microsoft.com/office/drawing/2014/main" id="{00000000-0008-0000-1B00-00000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2</xdr:row>
          <xdr:rowOff>0</xdr:rowOff>
        </xdr:from>
        <xdr:to>
          <xdr:col>5</xdr:col>
          <xdr:colOff>1657350</xdr:colOff>
          <xdr:row>3</xdr:row>
          <xdr:rowOff>114300</xdr:rowOff>
        </xdr:to>
        <xdr:sp macro="" textlink="">
          <xdr:nvSpPr>
            <xdr:cNvPr id="28673" name="CAR2_Clear_Worksheet" hidden="1">
              <a:extLst>
                <a:ext uri="{63B3BB69-23CF-44E3-9099-C40C66FF867C}">
                  <a14:compatExt spid="_x0000_s28673"/>
                </a:ext>
                <a:ext uri="{FF2B5EF4-FFF2-40B4-BE49-F238E27FC236}">
                  <a16:creationId xmlns:a16="http://schemas.microsoft.com/office/drawing/2014/main" id="{00000000-0008-0000-1C00-00000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66675</xdr:colOff>
          <xdr:row>7</xdr:row>
          <xdr:rowOff>0</xdr:rowOff>
        </xdr:from>
        <xdr:to>
          <xdr:col>19</xdr:col>
          <xdr:colOff>1657350</xdr:colOff>
          <xdr:row>7</xdr:row>
          <xdr:rowOff>323850</xdr:rowOff>
        </xdr:to>
        <xdr:sp macro="" textlink="">
          <xdr:nvSpPr>
            <xdr:cNvPr id="28674" name="CAR2_addcolumn0" hidden="1">
              <a:extLst>
                <a:ext uri="{63B3BB69-23CF-44E3-9099-C40C66FF867C}">
                  <a14:compatExt spid="_x0000_s28674"/>
                </a:ext>
                <a:ext uri="{FF2B5EF4-FFF2-40B4-BE49-F238E27FC236}">
                  <a16:creationId xmlns:a16="http://schemas.microsoft.com/office/drawing/2014/main" id="{00000000-0008-0000-1C00-00000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66675</xdr:colOff>
          <xdr:row>9</xdr:row>
          <xdr:rowOff>0</xdr:rowOff>
        </xdr:from>
        <xdr:to>
          <xdr:col>19</xdr:col>
          <xdr:colOff>1657350</xdr:colOff>
          <xdr:row>9</xdr:row>
          <xdr:rowOff>323850</xdr:rowOff>
        </xdr:to>
        <xdr:sp macro="" textlink="">
          <xdr:nvSpPr>
            <xdr:cNvPr id="28675" name="CAR2_deletecolumn0" hidden="1">
              <a:extLst>
                <a:ext uri="{63B3BB69-23CF-44E3-9099-C40C66FF867C}">
                  <a14:compatExt spid="_x0000_s28675"/>
                </a:ext>
                <a:ext uri="{FF2B5EF4-FFF2-40B4-BE49-F238E27FC236}">
                  <a16:creationId xmlns:a16="http://schemas.microsoft.com/office/drawing/2014/main" id="{00000000-0008-0000-1C00-00000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5</xdr:col>
          <xdr:colOff>390525</xdr:colOff>
          <xdr:row>3</xdr:row>
          <xdr:rowOff>114300</xdr:rowOff>
        </xdr:to>
        <xdr:sp macro="" textlink="">
          <xdr:nvSpPr>
            <xdr:cNvPr id="29697" name="CAP1Q_Clear_Worksheet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1D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66675</xdr:colOff>
          <xdr:row>7</xdr:row>
          <xdr:rowOff>247650</xdr:rowOff>
        </xdr:from>
        <xdr:to>
          <xdr:col>15</xdr:col>
          <xdr:colOff>1657350</xdr:colOff>
          <xdr:row>7</xdr:row>
          <xdr:rowOff>571500</xdr:rowOff>
        </xdr:to>
        <xdr:sp macro="" textlink="">
          <xdr:nvSpPr>
            <xdr:cNvPr id="6145" name="F2_addcolumn0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5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66675</xdr:colOff>
          <xdr:row>7</xdr:row>
          <xdr:rowOff>247650</xdr:rowOff>
        </xdr:from>
        <xdr:to>
          <xdr:col>17</xdr:col>
          <xdr:colOff>1657350</xdr:colOff>
          <xdr:row>7</xdr:row>
          <xdr:rowOff>571500</xdr:rowOff>
        </xdr:to>
        <xdr:sp macro="" textlink="">
          <xdr:nvSpPr>
            <xdr:cNvPr id="6146" name="F2_deletecolumn0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5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5</xdr:col>
          <xdr:colOff>762000</xdr:colOff>
          <xdr:row>3</xdr:row>
          <xdr:rowOff>114300</xdr:rowOff>
        </xdr:to>
        <xdr:sp macro="" textlink="">
          <xdr:nvSpPr>
            <xdr:cNvPr id="6147" name="F2_Clear_Worksheet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5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4</xdr:col>
          <xdr:colOff>1657350</xdr:colOff>
          <xdr:row>3</xdr:row>
          <xdr:rowOff>114300</xdr:rowOff>
        </xdr:to>
        <xdr:sp macro="" textlink="">
          <xdr:nvSpPr>
            <xdr:cNvPr id="7169" name="FA1_Clear_Worksheet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5</xdr:col>
          <xdr:colOff>628650</xdr:colOff>
          <xdr:row>3</xdr:row>
          <xdr:rowOff>114300</xdr:rowOff>
        </xdr:to>
        <xdr:sp macro="" textlink="">
          <xdr:nvSpPr>
            <xdr:cNvPr id="8193" name="FA2_Clear_Worksheet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5</xdr:col>
          <xdr:colOff>628650</xdr:colOff>
          <xdr:row>3</xdr:row>
          <xdr:rowOff>114300</xdr:rowOff>
        </xdr:to>
        <xdr:sp macro="" textlink="">
          <xdr:nvSpPr>
            <xdr:cNvPr id="9217" name="FA3_Clear_Worksheet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8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60</xdr:row>
          <xdr:rowOff>0</xdr:rowOff>
        </xdr:from>
        <xdr:to>
          <xdr:col>1</xdr:col>
          <xdr:colOff>1657350</xdr:colOff>
          <xdr:row>60</xdr:row>
          <xdr:rowOff>323850</xdr:rowOff>
        </xdr:to>
        <xdr:sp macro="" textlink="">
          <xdr:nvSpPr>
            <xdr:cNvPr id="10241" name="FA4_addrow0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9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60</xdr:row>
          <xdr:rowOff>0</xdr:rowOff>
        </xdr:from>
        <xdr:to>
          <xdr:col>3</xdr:col>
          <xdr:colOff>1657350</xdr:colOff>
          <xdr:row>60</xdr:row>
          <xdr:rowOff>323850</xdr:rowOff>
        </xdr:to>
        <xdr:sp macro="" textlink="">
          <xdr:nvSpPr>
            <xdr:cNvPr id="10242" name="FA4_deleterow0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9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69</xdr:row>
          <xdr:rowOff>0</xdr:rowOff>
        </xdr:from>
        <xdr:to>
          <xdr:col>1</xdr:col>
          <xdr:colOff>1657350</xdr:colOff>
          <xdr:row>69</xdr:row>
          <xdr:rowOff>323850</xdr:rowOff>
        </xdr:to>
        <xdr:sp macro="" textlink="">
          <xdr:nvSpPr>
            <xdr:cNvPr id="10243" name="FA4_addrow1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9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69</xdr:row>
          <xdr:rowOff>0</xdr:rowOff>
        </xdr:from>
        <xdr:to>
          <xdr:col>3</xdr:col>
          <xdr:colOff>1657350</xdr:colOff>
          <xdr:row>69</xdr:row>
          <xdr:rowOff>323850</xdr:rowOff>
        </xdr:to>
        <xdr:sp macro="" textlink="">
          <xdr:nvSpPr>
            <xdr:cNvPr id="10244" name="FA4_deleterow1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9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5</xdr:col>
          <xdr:colOff>523875</xdr:colOff>
          <xdr:row>3</xdr:row>
          <xdr:rowOff>114300</xdr:rowOff>
        </xdr:to>
        <xdr:sp macro="" textlink="">
          <xdr:nvSpPr>
            <xdr:cNvPr id="10245" name="FA4_Clear_Worksheet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9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5</xdr:col>
          <xdr:colOff>695325</xdr:colOff>
          <xdr:row>3</xdr:row>
          <xdr:rowOff>114300</xdr:rowOff>
        </xdr:to>
        <xdr:sp macro="" textlink="">
          <xdr:nvSpPr>
            <xdr:cNvPr id="11265" name="FA5_Clear_Worksheet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A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29</xdr:row>
          <xdr:rowOff>0</xdr:rowOff>
        </xdr:from>
        <xdr:to>
          <xdr:col>1</xdr:col>
          <xdr:colOff>1657350</xdr:colOff>
          <xdr:row>29</xdr:row>
          <xdr:rowOff>323850</xdr:rowOff>
        </xdr:to>
        <xdr:sp macro="" textlink="">
          <xdr:nvSpPr>
            <xdr:cNvPr id="12289" name="FA6_addrow0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B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29</xdr:row>
          <xdr:rowOff>0</xdr:rowOff>
        </xdr:from>
        <xdr:to>
          <xdr:col>3</xdr:col>
          <xdr:colOff>1657350</xdr:colOff>
          <xdr:row>29</xdr:row>
          <xdr:rowOff>323850</xdr:rowOff>
        </xdr:to>
        <xdr:sp macro="" textlink="">
          <xdr:nvSpPr>
            <xdr:cNvPr id="12290" name="FA6_deleterow0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B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4</xdr:col>
          <xdr:colOff>1657350</xdr:colOff>
          <xdr:row>3</xdr:row>
          <xdr:rowOff>114300</xdr:rowOff>
        </xdr:to>
        <xdr:sp macro="" textlink="">
          <xdr:nvSpPr>
            <xdr:cNvPr id="12291" name="FA6_Clear_Worksheet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B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11.xml"/><Relationship Id="rId13" Type="http://schemas.openxmlformats.org/officeDocument/2006/relationships/image" Target="../media/image14.emf"/><Relationship Id="rId3" Type="http://schemas.openxmlformats.org/officeDocument/2006/relationships/vmlDrawing" Target="../drawings/vmlDrawing8.vml"/><Relationship Id="rId7" Type="http://schemas.openxmlformats.org/officeDocument/2006/relationships/image" Target="../media/image11.emf"/><Relationship Id="rId12" Type="http://schemas.openxmlformats.org/officeDocument/2006/relationships/control" Target="../activeX/activeX13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6" Type="http://schemas.openxmlformats.org/officeDocument/2006/relationships/control" Target="../activeX/activeX10.xml"/><Relationship Id="rId11" Type="http://schemas.openxmlformats.org/officeDocument/2006/relationships/image" Target="../media/image13.emf"/><Relationship Id="rId5" Type="http://schemas.openxmlformats.org/officeDocument/2006/relationships/image" Target="../media/image10.emf"/><Relationship Id="rId10" Type="http://schemas.openxmlformats.org/officeDocument/2006/relationships/control" Target="../activeX/activeX12.xml"/><Relationship Id="rId4" Type="http://schemas.openxmlformats.org/officeDocument/2006/relationships/control" Target="../activeX/activeX9.xml"/><Relationship Id="rId9" Type="http://schemas.openxmlformats.org/officeDocument/2006/relationships/image" Target="../media/image12.emf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5" Type="http://schemas.openxmlformats.org/officeDocument/2006/relationships/image" Target="../media/image15.emf"/><Relationship Id="rId4" Type="http://schemas.openxmlformats.org/officeDocument/2006/relationships/control" Target="../activeX/activeX14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17.xml"/><Relationship Id="rId3" Type="http://schemas.openxmlformats.org/officeDocument/2006/relationships/vmlDrawing" Target="../drawings/vmlDrawing10.vml"/><Relationship Id="rId7" Type="http://schemas.openxmlformats.org/officeDocument/2006/relationships/image" Target="../media/image17.emf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6" Type="http://schemas.openxmlformats.org/officeDocument/2006/relationships/control" Target="../activeX/activeX16.xml"/><Relationship Id="rId5" Type="http://schemas.openxmlformats.org/officeDocument/2006/relationships/image" Target="../media/image16.emf"/><Relationship Id="rId4" Type="http://schemas.openxmlformats.org/officeDocument/2006/relationships/control" Target="../activeX/activeX15.xml"/><Relationship Id="rId9" Type="http://schemas.openxmlformats.org/officeDocument/2006/relationships/image" Target="../media/image18.emf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0.xml"/><Relationship Id="rId3" Type="http://schemas.openxmlformats.org/officeDocument/2006/relationships/vmlDrawing" Target="../drawings/vmlDrawing11.vml"/><Relationship Id="rId7" Type="http://schemas.openxmlformats.org/officeDocument/2006/relationships/image" Target="../media/image20.emf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Relationship Id="rId6" Type="http://schemas.openxmlformats.org/officeDocument/2006/relationships/control" Target="../activeX/activeX19.xml"/><Relationship Id="rId5" Type="http://schemas.openxmlformats.org/officeDocument/2006/relationships/image" Target="../media/image19.emf"/><Relationship Id="rId4" Type="http://schemas.openxmlformats.org/officeDocument/2006/relationships/control" Target="../activeX/activeX18.xml"/><Relationship Id="rId9" Type="http://schemas.openxmlformats.org/officeDocument/2006/relationships/image" Target="../media/image21.emf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Relationship Id="rId5" Type="http://schemas.openxmlformats.org/officeDocument/2006/relationships/image" Target="../media/image22.emf"/><Relationship Id="rId4" Type="http://schemas.openxmlformats.org/officeDocument/2006/relationships/control" Target="../activeX/activeX21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Relationship Id="rId5" Type="http://schemas.openxmlformats.org/officeDocument/2006/relationships/image" Target="../media/image23.emf"/><Relationship Id="rId4" Type="http://schemas.openxmlformats.org/officeDocument/2006/relationships/control" Target="../activeX/activeX22.xml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5.xml"/><Relationship Id="rId3" Type="http://schemas.openxmlformats.org/officeDocument/2006/relationships/vmlDrawing" Target="../drawings/vmlDrawing14.vml"/><Relationship Id="rId7" Type="http://schemas.openxmlformats.org/officeDocument/2006/relationships/image" Target="../media/image25.emf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Relationship Id="rId6" Type="http://schemas.openxmlformats.org/officeDocument/2006/relationships/control" Target="../activeX/activeX24.xml"/><Relationship Id="rId5" Type="http://schemas.openxmlformats.org/officeDocument/2006/relationships/image" Target="../media/image24.emf"/><Relationship Id="rId4" Type="http://schemas.openxmlformats.org/officeDocument/2006/relationships/control" Target="../activeX/activeX23.xml"/><Relationship Id="rId9" Type="http://schemas.openxmlformats.org/officeDocument/2006/relationships/image" Target="../media/image26.emf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Relationship Id="rId5" Type="http://schemas.openxmlformats.org/officeDocument/2006/relationships/image" Target="../media/image27.emf"/><Relationship Id="rId4" Type="http://schemas.openxmlformats.org/officeDocument/2006/relationships/control" Target="../activeX/activeX2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Relationship Id="rId5" Type="http://schemas.openxmlformats.org/officeDocument/2006/relationships/image" Target="../media/image28.emf"/><Relationship Id="rId4" Type="http://schemas.openxmlformats.org/officeDocument/2006/relationships/control" Target="../activeX/activeX27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Relationship Id="rId5" Type="http://schemas.openxmlformats.org/officeDocument/2006/relationships/image" Target="../media/image29.emf"/><Relationship Id="rId4" Type="http://schemas.openxmlformats.org/officeDocument/2006/relationships/control" Target="../activeX/activeX28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Relationship Id="rId5" Type="http://schemas.openxmlformats.org/officeDocument/2006/relationships/image" Target="../media/image30.emf"/><Relationship Id="rId4" Type="http://schemas.openxmlformats.org/officeDocument/2006/relationships/control" Target="../activeX/activeX29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Relationship Id="rId5" Type="http://schemas.openxmlformats.org/officeDocument/2006/relationships/image" Target="../media/image31.emf"/><Relationship Id="rId4" Type="http://schemas.openxmlformats.org/officeDocument/2006/relationships/control" Target="../activeX/activeX30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Relationship Id="rId5" Type="http://schemas.openxmlformats.org/officeDocument/2006/relationships/image" Target="../media/image32.emf"/><Relationship Id="rId4" Type="http://schemas.openxmlformats.org/officeDocument/2006/relationships/control" Target="../activeX/activeX31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Relationship Id="rId5" Type="http://schemas.openxmlformats.org/officeDocument/2006/relationships/image" Target="../media/image33.emf"/><Relationship Id="rId4" Type="http://schemas.openxmlformats.org/officeDocument/2006/relationships/control" Target="../activeX/activeX32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Relationship Id="rId5" Type="http://schemas.openxmlformats.org/officeDocument/2006/relationships/image" Target="../media/image34.emf"/><Relationship Id="rId4" Type="http://schemas.openxmlformats.org/officeDocument/2006/relationships/control" Target="../activeX/activeX3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3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4.bin"/><Relationship Id="rId5" Type="http://schemas.openxmlformats.org/officeDocument/2006/relationships/image" Target="../media/image35.emf"/><Relationship Id="rId4" Type="http://schemas.openxmlformats.org/officeDocument/2006/relationships/control" Target="../activeX/activeX34.x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5.bin"/><Relationship Id="rId5" Type="http://schemas.openxmlformats.org/officeDocument/2006/relationships/image" Target="../media/image36.emf"/><Relationship Id="rId4" Type="http://schemas.openxmlformats.org/officeDocument/2006/relationships/control" Target="../activeX/activeX35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6.bin"/><Relationship Id="rId5" Type="http://schemas.openxmlformats.org/officeDocument/2006/relationships/image" Target="../media/image37.emf"/><Relationship Id="rId4" Type="http://schemas.openxmlformats.org/officeDocument/2006/relationships/control" Target="../activeX/activeX36.xml"/></Relationships>
</file>

<file path=xl/worksheets/_rels/sheet29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9.xml"/><Relationship Id="rId3" Type="http://schemas.openxmlformats.org/officeDocument/2006/relationships/vmlDrawing" Target="../drawings/vmlDrawing26.vml"/><Relationship Id="rId7" Type="http://schemas.openxmlformats.org/officeDocument/2006/relationships/image" Target="../media/image39.emf"/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7.bin"/><Relationship Id="rId6" Type="http://schemas.openxmlformats.org/officeDocument/2006/relationships/control" Target="../activeX/activeX38.xml"/><Relationship Id="rId5" Type="http://schemas.openxmlformats.org/officeDocument/2006/relationships/image" Target="../media/image38.emf"/><Relationship Id="rId4" Type="http://schemas.openxmlformats.org/officeDocument/2006/relationships/control" Target="../activeX/activeX37.xml"/><Relationship Id="rId9" Type="http://schemas.openxmlformats.org/officeDocument/2006/relationships/image" Target="../media/image40.emf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7.vml"/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8.bin"/><Relationship Id="rId5" Type="http://schemas.openxmlformats.org/officeDocument/2006/relationships/image" Target="../media/image41.emf"/><Relationship Id="rId4" Type="http://schemas.openxmlformats.org/officeDocument/2006/relationships/control" Target="../activeX/activeX4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control" Target="../activeX/activeX2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5.xml"/><Relationship Id="rId3" Type="http://schemas.openxmlformats.org/officeDocument/2006/relationships/vmlDrawing" Target="../drawings/vmlDrawing4.vml"/><Relationship Id="rId7" Type="http://schemas.openxmlformats.org/officeDocument/2006/relationships/image" Target="../media/image5.emf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control" Target="../activeX/activeX4.xml"/><Relationship Id="rId5" Type="http://schemas.openxmlformats.org/officeDocument/2006/relationships/image" Target="../media/image4.emf"/><Relationship Id="rId4" Type="http://schemas.openxmlformats.org/officeDocument/2006/relationships/control" Target="../activeX/activeX3.xml"/><Relationship Id="rId9" Type="http://schemas.openxmlformats.org/officeDocument/2006/relationships/image" Target="../media/image6.emf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7.emf"/><Relationship Id="rId4" Type="http://schemas.openxmlformats.org/officeDocument/2006/relationships/control" Target="../activeX/activeX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8.emf"/><Relationship Id="rId4" Type="http://schemas.openxmlformats.org/officeDocument/2006/relationships/control" Target="../activeX/activeX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9.emf"/><Relationship Id="rId4" Type="http://schemas.openxmlformats.org/officeDocument/2006/relationships/control" Target="../activeX/activeX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A8D25-84F9-4BA0-86AB-14FF93153F43}">
  <sheetPr codeName="Sheet3"/>
  <dimension ref="A1:I170"/>
  <sheetViews>
    <sheetView topLeftCell="A67" zoomScale="55" zoomScaleNormal="55" workbookViewId="0"/>
  </sheetViews>
  <sheetFormatPr defaultColWidth="9" defaultRowHeight="13.5"/>
  <cols>
    <col min="1" max="1" width="23.42578125" style="9" customWidth="1"/>
    <col min="2" max="2" width="22.7109375" style="9" customWidth="1"/>
    <col min="3" max="3" width="9" style="9"/>
    <col min="4" max="4" width="107.28515625" style="9" bestFit="1" customWidth="1"/>
    <col min="5" max="5" width="47.28515625" style="9" customWidth="1"/>
    <col min="6" max="6" width="11.28515625" style="9" bestFit="1" customWidth="1"/>
    <col min="7" max="7" width="9" style="3"/>
    <col min="8" max="8" width="17.5703125" style="3" customWidth="1"/>
    <col min="9" max="9" width="22.140625" style="3" customWidth="1"/>
    <col min="10" max="16384" width="9" style="3"/>
  </cols>
  <sheetData>
    <row r="1" spans="1:9" ht="28.5">
      <c r="A1" s="205" t="s">
        <v>83</v>
      </c>
      <c r="B1" s="205" t="s">
        <v>84</v>
      </c>
      <c r="C1" s="205" t="s">
        <v>85</v>
      </c>
      <c r="D1" s="205" t="s">
        <v>86</v>
      </c>
      <c r="E1" s="205" t="s">
        <v>87</v>
      </c>
      <c r="F1" s="205" t="s">
        <v>88</v>
      </c>
      <c r="H1" s="3" t="s">
        <v>89</v>
      </c>
      <c r="I1" s="3" t="s">
        <v>90</v>
      </c>
    </row>
    <row r="2" spans="1:9" ht="14.25">
      <c r="A2" s="205" t="s">
        <v>24</v>
      </c>
      <c r="B2" s="205" t="s">
        <v>91</v>
      </c>
      <c r="C2" s="205" t="s">
        <v>92</v>
      </c>
      <c r="D2" s="205" t="s">
        <v>93</v>
      </c>
      <c r="E2" s="205"/>
      <c r="F2" s="205" t="s">
        <v>30</v>
      </c>
      <c r="H2" s="3" t="s">
        <v>0</v>
      </c>
    </row>
    <row r="3" spans="1:9" ht="14.25">
      <c r="A3" s="205" t="s">
        <v>24</v>
      </c>
      <c r="B3" s="205" t="s">
        <v>94</v>
      </c>
      <c r="C3" s="205" t="s">
        <v>92</v>
      </c>
      <c r="D3" s="205" t="s">
        <v>95</v>
      </c>
      <c r="E3" s="205"/>
      <c r="F3" s="205" t="s">
        <v>30</v>
      </c>
      <c r="H3" s="3" t="s">
        <v>0</v>
      </c>
    </row>
    <row r="4" spans="1:9" ht="14.25">
      <c r="A4" s="205" t="s">
        <v>24</v>
      </c>
      <c r="B4" s="205" t="s">
        <v>96</v>
      </c>
      <c r="C4" s="205" t="s">
        <v>92</v>
      </c>
      <c r="D4" s="205" t="s">
        <v>95</v>
      </c>
      <c r="E4" s="205"/>
      <c r="F4" s="205" t="s">
        <v>30</v>
      </c>
      <c r="H4" s="3" t="s">
        <v>97</v>
      </c>
    </row>
    <row r="5" spans="1:9" ht="14.25">
      <c r="A5" s="205" t="s">
        <v>3</v>
      </c>
      <c r="B5" s="205" t="s">
        <v>98</v>
      </c>
      <c r="C5" s="205" t="s">
        <v>92</v>
      </c>
      <c r="D5" s="205" t="s">
        <v>99</v>
      </c>
      <c r="E5" s="205"/>
      <c r="F5" s="205" t="s">
        <v>30</v>
      </c>
      <c r="H5" s="3" t="s">
        <v>100</v>
      </c>
    </row>
    <row r="6" spans="1:9" ht="14.25">
      <c r="A6" s="205" t="s">
        <v>3</v>
      </c>
      <c r="B6" s="205" t="s">
        <v>101</v>
      </c>
      <c r="C6" s="205" t="s">
        <v>92</v>
      </c>
      <c r="D6" s="205" t="s">
        <v>102</v>
      </c>
      <c r="E6" s="205"/>
      <c r="F6" s="205" t="s">
        <v>30</v>
      </c>
      <c r="H6" s="3" t="s">
        <v>100</v>
      </c>
    </row>
    <row r="7" spans="1:9" ht="14.25">
      <c r="A7" s="205" t="s">
        <v>3</v>
      </c>
      <c r="B7" s="205" t="s">
        <v>103</v>
      </c>
      <c r="C7" s="205" t="s">
        <v>92</v>
      </c>
      <c r="D7" s="205" t="s">
        <v>104</v>
      </c>
      <c r="E7" s="205"/>
      <c r="F7" s="205" t="s">
        <v>30</v>
      </c>
      <c r="H7" s="3" t="s">
        <v>100</v>
      </c>
    </row>
    <row r="8" spans="1:9" ht="14.25">
      <c r="A8" s="205" t="s">
        <v>105</v>
      </c>
      <c r="B8" s="205" t="s">
        <v>94</v>
      </c>
      <c r="C8" s="205" t="s">
        <v>92</v>
      </c>
      <c r="D8" s="205" t="s">
        <v>95</v>
      </c>
      <c r="E8" s="205"/>
      <c r="F8" s="205" t="s">
        <v>30</v>
      </c>
      <c r="H8" s="3" t="s">
        <v>0</v>
      </c>
    </row>
    <row r="9" spans="1:9" ht="14.25">
      <c r="A9" s="205" t="s">
        <v>105</v>
      </c>
      <c r="B9" s="205" t="s">
        <v>106</v>
      </c>
      <c r="C9" s="205" t="s">
        <v>92</v>
      </c>
      <c r="D9" s="205" t="s">
        <v>95</v>
      </c>
      <c r="E9" s="205"/>
      <c r="F9" s="205" t="s">
        <v>30</v>
      </c>
      <c r="H9" s="3" t="s">
        <v>0</v>
      </c>
    </row>
    <row r="10" spans="1:9" ht="14.25">
      <c r="A10" s="205" t="s">
        <v>105</v>
      </c>
      <c r="B10" s="205" t="s">
        <v>107</v>
      </c>
      <c r="C10" s="205" t="s">
        <v>92</v>
      </c>
      <c r="D10" s="205" t="s">
        <v>108</v>
      </c>
      <c r="E10" s="205"/>
      <c r="F10" s="205" t="s">
        <v>30</v>
      </c>
      <c r="H10" s="3" t="s">
        <v>0</v>
      </c>
    </row>
    <row r="11" spans="1:9" ht="28.5">
      <c r="A11" s="205" t="s">
        <v>5</v>
      </c>
      <c r="B11" s="205" t="s">
        <v>109</v>
      </c>
      <c r="C11" s="205" t="s">
        <v>92</v>
      </c>
      <c r="D11" s="205" t="s">
        <v>110</v>
      </c>
      <c r="E11" s="205"/>
      <c r="F11" s="205" t="s">
        <v>31</v>
      </c>
      <c r="H11" s="3" t="s">
        <v>111</v>
      </c>
      <c r="I11" s="3" t="s">
        <v>111</v>
      </c>
    </row>
    <row r="12" spans="1:9" ht="28.5">
      <c r="A12" s="205" t="s">
        <v>6</v>
      </c>
      <c r="B12" s="205" t="s">
        <v>112</v>
      </c>
      <c r="C12" s="205" t="s">
        <v>92</v>
      </c>
      <c r="D12" s="205" t="s">
        <v>113</v>
      </c>
      <c r="E12" s="205"/>
      <c r="F12" s="205" t="s">
        <v>114</v>
      </c>
      <c r="H12" s="3" t="s">
        <v>115</v>
      </c>
      <c r="I12" s="3" t="s">
        <v>0</v>
      </c>
    </row>
    <row r="13" spans="1:9" ht="28.5">
      <c r="A13" s="205" t="s">
        <v>6</v>
      </c>
      <c r="B13" s="205" t="s">
        <v>116</v>
      </c>
      <c r="C13" s="205" t="s">
        <v>92</v>
      </c>
      <c r="D13" s="205" t="s">
        <v>117</v>
      </c>
      <c r="E13" s="205"/>
      <c r="F13" s="205" t="s">
        <v>30</v>
      </c>
      <c r="H13" s="3" t="s">
        <v>115</v>
      </c>
      <c r="I13" s="3" t="s">
        <v>0</v>
      </c>
    </row>
    <row r="14" spans="1:9" ht="14.25">
      <c r="A14" s="205" t="s">
        <v>7</v>
      </c>
      <c r="B14" s="205" t="s">
        <v>118</v>
      </c>
      <c r="C14" s="205" t="s">
        <v>92</v>
      </c>
      <c r="D14" s="205" t="s">
        <v>117</v>
      </c>
      <c r="E14" s="205"/>
      <c r="F14" s="205" t="s">
        <v>30</v>
      </c>
      <c r="H14" s="3" t="s">
        <v>111</v>
      </c>
      <c r="I14" s="3" t="s">
        <v>0</v>
      </c>
    </row>
    <row r="15" spans="1:9" ht="14.25">
      <c r="A15" s="205" t="s">
        <v>4</v>
      </c>
      <c r="B15" s="205" t="s">
        <v>119</v>
      </c>
      <c r="C15" s="205" t="s">
        <v>92</v>
      </c>
      <c r="D15" s="205" t="s">
        <v>120</v>
      </c>
      <c r="E15" s="205"/>
      <c r="F15" s="205" t="s">
        <v>30</v>
      </c>
      <c r="I15" s="3" t="s">
        <v>0</v>
      </c>
    </row>
    <row r="16" spans="1:9" ht="14.25">
      <c r="A16" s="205" t="s">
        <v>4</v>
      </c>
      <c r="B16" s="205" t="s">
        <v>121</v>
      </c>
      <c r="C16" s="205" t="s">
        <v>92</v>
      </c>
      <c r="D16" s="205" t="s">
        <v>117</v>
      </c>
      <c r="E16" s="205"/>
      <c r="F16" s="205" t="s">
        <v>30</v>
      </c>
      <c r="I16" s="3" t="s">
        <v>0</v>
      </c>
    </row>
    <row r="17" spans="1:9" ht="28.5">
      <c r="A17" s="205" t="s">
        <v>1</v>
      </c>
      <c r="B17" s="205" t="s">
        <v>122</v>
      </c>
      <c r="C17" s="205" t="s">
        <v>92</v>
      </c>
      <c r="D17" s="205" t="s">
        <v>123</v>
      </c>
      <c r="E17" s="205"/>
      <c r="F17" s="205" t="s">
        <v>31</v>
      </c>
      <c r="H17" s="3" t="s">
        <v>100</v>
      </c>
    </row>
    <row r="18" spans="1:9" ht="28.5">
      <c r="A18" s="205" t="s">
        <v>2</v>
      </c>
      <c r="B18" s="205" t="s">
        <v>124</v>
      </c>
      <c r="C18" s="205" t="s">
        <v>92</v>
      </c>
      <c r="D18" s="205" t="s">
        <v>125</v>
      </c>
      <c r="E18" s="205"/>
      <c r="F18" s="205" t="s">
        <v>30</v>
      </c>
      <c r="H18" s="3" t="s">
        <v>100</v>
      </c>
    </row>
    <row r="19" spans="1:9" ht="28.5">
      <c r="A19" s="205" t="s">
        <v>2</v>
      </c>
      <c r="B19" s="205" t="s">
        <v>126</v>
      </c>
      <c r="C19" s="205" t="s">
        <v>92</v>
      </c>
      <c r="D19" s="205" t="s">
        <v>127</v>
      </c>
      <c r="E19" s="205"/>
      <c r="F19" s="205" t="s">
        <v>30</v>
      </c>
      <c r="H19" s="3" t="s">
        <v>100</v>
      </c>
    </row>
    <row r="20" spans="1:9" ht="28.5">
      <c r="A20" s="205" t="s">
        <v>2</v>
      </c>
      <c r="B20" s="205" t="s">
        <v>128</v>
      </c>
      <c r="C20" s="205" t="s">
        <v>129</v>
      </c>
      <c r="D20" s="205"/>
      <c r="E20" s="205" t="s">
        <v>130</v>
      </c>
      <c r="F20" s="205" t="s">
        <v>30</v>
      </c>
      <c r="H20" s="3" t="s">
        <v>100</v>
      </c>
    </row>
    <row r="21" spans="1:9" ht="28.5">
      <c r="A21" s="205" t="s">
        <v>131</v>
      </c>
      <c r="B21" s="205" t="s">
        <v>122</v>
      </c>
      <c r="C21" s="205" t="s">
        <v>92</v>
      </c>
      <c r="D21" s="205" t="s">
        <v>123</v>
      </c>
      <c r="E21" s="205"/>
      <c r="F21" s="205" t="s">
        <v>31</v>
      </c>
      <c r="H21" s="3" t="s">
        <v>100</v>
      </c>
    </row>
    <row r="22" spans="1:9" ht="28.5">
      <c r="A22" s="205" t="s">
        <v>23</v>
      </c>
      <c r="B22" s="205" t="s">
        <v>132</v>
      </c>
      <c r="C22" s="205" t="s">
        <v>92</v>
      </c>
      <c r="D22" s="205" t="s">
        <v>133</v>
      </c>
      <c r="E22" s="205"/>
      <c r="F22" s="205" t="s">
        <v>30</v>
      </c>
      <c r="H22" s="3" t="s">
        <v>0</v>
      </c>
    </row>
    <row r="23" spans="1:9" ht="28.5">
      <c r="A23" s="205" t="s">
        <v>23</v>
      </c>
      <c r="B23" s="205" t="s">
        <v>134</v>
      </c>
      <c r="C23" s="205" t="s">
        <v>92</v>
      </c>
      <c r="D23" s="205" t="s">
        <v>135</v>
      </c>
      <c r="E23" s="205"/>
      <c r="F23" s="205" t="s">
        <v>30</v>
      </c>
      <c r="H23" s="3" t="s">
        <v>0</v>
      </c>
    </row>
    <row r="24" spans="1:9" ht="28.5">
      <c r="A24" s="205" t="s">
        <v>23</v>
      </c>
      <c r="B24" s="205" t="s">
        <v>136</v>
      </c>
      <c r="C24" s="205" t="s">
        <v>92</v>
      </c>
      <c r="D24" s="205" t="s">
        <v>137</v>
      </c>
      <c r="E24" s="205"/>
      <c r="F24" s="205" t="s">
        <v>30</v>
      </c>
      <c r="H24" s="3" t="s">
        <v>0</v>
      </c>
    </row>
    <row r="25" spans="1:9" ht="28.5">
      <c r="A25" s="205" t="s">
        <v>23</v>
      </c>
      <c r="B25" s="205" t="s">
        <v>138</v>
      </c>
      <c r="C25" s="205" t="s">
        <v>92</v>
      </c>
      <c r="D25" s="205" t="s">
        <v>139</v>
      </c>
      <c r="E25" s="205"/>
      <c r="F25" s="205" t="s">
        <v>30</v>
      </c>
      <c r="H25" s="3" t="s">
        <v>0</v>
      </c>
    </row>
    <row r="26" spans="1:9" ht="28.5">
      <c r="A26" s="205" t="s">
        <v>25</v>
      </c>
      <c r="B26" s="205" t="s">
        <v>140</v>
      </c>
      <c r="C26" s="205" t="s">
        <v>92</v>
      </c>
      <c r="D26" s="205" t="s">
        <v>141</v>
      </c>
      <c r="E26" s="205"/>
      <c r="F26" s="205" t="s">
        <v>31</v>
      </c>
      <c r="H26" s="3" t="s">
        <v>142</v>
      </c>
      <c r="I26" s="3" t="s">
        <v>0</v>
      </c>
    </row>
    <row r="27" spans="1:9" ht="28.5">
      <c r="A27" s="205" t="s">
        <v>25</v>
      </c>
      <c r="B27" s="205" t="s">
        <v>143</v>
      </c>
      <c r="C27" s="205" t="s">
        <v>92</v>
      </c>
      <c r="D27" s="205" t="s">
        <v>144</v>
      </c>
      <c r="E27" s="205"/>
      <c r="F27" s="205" t="s">
        <v>31</v>
      </c>
      <c r="H27" s="3" t="s">
        <v>142</v>
      </c>
      <c r="I27" s="3" t="s">
        <v>0</v>
      </c>
    </row>
    <row r="28" spans="1:9" ht="28.5">
      <c r="A28" s="205" t="s">
        <v>25</v>
      </c>
      <c r="B28" s="205" t="s">
        <v>145</v>
      </c>
      <c r="C28" s="205" t="s">
        <v>92</v>
      </c>
      <c r="D28" s="205" t="s">
        <v>146</v>
      </c>
      <c r="E28" s="205"/>
      <c r="F28" s="205" t="s">
        <v>31</v>
      </c>
      <c r="H28" s="3" t="s">
        <v>142</v>
      </c>
      <c r="I28" s="3" t="s">
        <v>0</v>
      </c>
    </row>
    <row r="29" spans="1:9" ht="28.5">
      <c r="A29" s="205" t="s">
        <v>25</v>
      </c>
      <c r="B29" s="205" t="s">
        <v>147</v>
      </c>
      <c r="C29" s="205" t="s">
        <v>92</v>
      </c>
      <c r="D29" s="205" t="s">
        <v>148</v>
      </c>
      <c r="E29" s="205"/>
      <c r="F29" s="205" t="s">
        <v>31</v>
      </c>
      <c r="H29" s="3" t="s">
        <v>142</v>
      </c>
      <c r="I29" s="3" t="s">
        <v>0</v>
      </c>
    </row>
    <row r="30" spans="1:9" ht="28.5">
      <c r="A30" s="205" t="s">
        <v>25</v>
      </c>
      <c r="B30" s="205" t="s">
        <v>149</v>
      </c>
      <c r="C30" s="205" t="s">
        <v>92</v>
      </c>
      <c r="D30" s="205" t="s">
        <v>150</v>
      </c>
      <c r="E30" s="205"/>
      <c r="F30" s="205" t="s">
        <v>31</v>
      </c>
      <c r="H30" s="3" t="s">
        <v>142</v>
      </c>
      <c r="I30" s="3" t="s">
        <v>0</v>
      </c>
    </row>
    <row r="31" spans="1:9" ht="28.5">
      <c r="A31" s="205" t="s">
        <v>25</v>
      </c>
      <c r="B31" s="205" t="s">
        <v>151</v>
      </c>
      <c r="C31" s="205" t="s">
        <v>92</v>
      </c>
      <c r="D31" s="205" t="s">
        <v>152</v>
      </c>
      <c r="E31" s="205"/>
      <c r="F31" s="205" t="s">
        <v>31</v>
      </c>
      <c r="H31" s="3" t="s">
        <v>142</v>
      </c>
      <c r="I31" s="3" t="s">
        <v>0</v>
      </c>
    </row>
    <row r="32" spans="1:9" ht="28.5">
      <c r="A32" s="205" t="s">
        <v>25</v>
      </c>
      <c r="B32" s="205" t="s">
        <v>153</v>
      </c>
      <c r="C32" s="205" t="s">
        <v>92</v>
      </c>
      <c r="D32" s="205" t="s">
        <v>154</v>
      </c>
      <c r="E32" s="205"/>
      <c r="F32" s="205" t="s">
        <v>31</v>
      </c>
      <c r="H32" s="3" t="s">
        <v>142</v>
      </c>
      <c r="I32" s="3" t="s">
        <v>0</v>
      </c>
    </row>
    <row r="33" spans="1:9" ht="28.5">
      <c r="A33" s="205" t="s">
        <v>25</v>
      </c>
      <c r="B33" s="205" t="s">
        <v>155</v>
      </c>
      <c r="C33" s="205" t="s">
        <v>92</v>
      </c>
      <c r="D33" s="205" t="s">
        <v>156</v>
      </c>
      <c r="E33" s="205"/>
      <c r="F33" s="205" t="s">
        <v>31</v>
      </c>
      <c r="H33" s="3" t="s">
        <v>142</v>
      </c>
      <c r="I33" s="3" t="s">
        <v>0</v>
      </c>
    </row>
    <row r="34" spans="1:9" ht="28.5">
      <c r="A34" s="205" t="s">
        <v>25</v>
      </c>
      <c r="B34" s="205" t="s">
        <v>157</v>
      </c>
      <c r="C34" s="205" t="s">
        <v>92</v>
      </c>
      <c r="D34" s="205" t="s">
        <v>158</v>
      </c>
      <c r="E34" s="205"/>
      <c r="F34" s="205" t="s">
        <v>31</v>
      </c>
      <c r="H34" s="3" t="s">
        <v>142</v>
      </c>
      <c r="I34" s="3" t="s">
        <v>0</v>
      </c>
    </row>
    <row r="35" spans="1:9" ht="28.5">
      <c r="A35" s="205" t="s">
        <v>25</v>
      </c>
      <c r="B35" s="205" t="s">
        <v>159</v>
      </c>
      <c r="C35" s="205" t="s">
        <v>92</v>
      </c>
      <c r="D35" s="205" t="s">
        <v>160</v>
      </c>
      <c r="E35" s="205"/>
      <c r="F35" s="205" t="s">
        <v>31</v>
      </c>
      <c r="H35" s="3" t="s">
        <v>142</v>
      </c>
      <c r="I35" s="3" t="s">
        <v>0</v>
      </c>
    </row>
    <row r="36" spans="1:9" ht="28.5">
      <c r="A36" s="205" t="s">
        <v>25</v>
      </c>
      <c r="B36" s="205" t="s">
        <v>161</v>
      </c>
      <c r="C36" s="205" t="s">
        <v>92</v>
      </c>
      <c r="D36" s="205" t="s">
        <v>162</v>
      </c>
      <c r="E36" s="205"/>
      <c r="F36" s="205" t="s">
        <v>31</v>
      </c>
      <c r="H36" s="3" t="s">
        <v>142</v>
      </c>
      <c r="I36" s="3" t="s">
        <v>0</v>
      </c>
    </row>
    <row r="37" spans="1:9" ht="28.5">
      <c r="A37" s="205" t="s">
        <v>25</v>
      </c>
      <c r="B37" s="205" t="s">
        <v>163</v>
      </c>
      <c r="C37" s="205" t="s">
        <v>92</v>
      </c>
      <c r="D37" s="205" t="s">
        <v>164</v>
      </c>
      <c r="E37" s="205"/>
      <c r="F37" s="205" t="s">
        <v>31</v>
      </c>
      <c r="H37" s="3" t="s">
        <v>142</v>
      </c>
      <c r="I37" s="3" t="s">
        <v>0</v>
      </c>
    </row>
    <row r="38" spans="1:9" ht="28.5">
      <c r="A38" s="205" t="s">
        <v>25</v>
      </c>
      <c r="B38" s="205" t="s">
        <v>165</v>
      </c>
      <c r="C38" s="205" t="s">
        <v>92</v>
      </c>
      <c r="D38" s="205" t="s">
        <v>164</v>
      </c>
      <c r="E38" s="205"/>
      <c r="F38" s="205" t="s">
        <v>31</v>
      </c>
      <c r="H38" s="3" t="s">
        <v>142</v>
      </c>
      <c r="I38" s="3" t="s">
        <v>0</v>
      </c>
    </row>
    <row r="39" spans="1:9" ht="28.5">
      <c r="A39" s="205" t="s">
        <v>25</v>
      </c>
      <c r="B39" s="205" t="s">
        <v>166</v>
      </c>
      <c r="C39" s="205" t="s">
        <v>92</v>
      </c>
      <c r="D39" s="205" t="s">
        <v>117</v>
      </c>
      <c r="E39" s="205"/>
      <c r="F39" s="205" t="s">
        <v>31</v>
      </c>
      <c r="H39" s="3" t="s">
        <v>142</v>
      </c>
      <c r="I39" s="3" t="s">
        <v>0</v>
      </c>
    </row>
    <row r="40" spans="1:9" ht="28.5">
      <c r="A40" s="205" t="s">
        <v>25</v>
      </c>
      <c r="B40" s="205" t="s">
        <v>167</v>
      </c>
      <c r="C40" s="205" t="s">
        <v>92</v>
      </c>
      <c r="D40" s="205" t="s">
        <v>117</v>
      </c>
      <c r="E40" s="205"/>
      <c r="F40" s="205" t="s">
        <v>31</v>
      </c>
      <c r="H40" s="3" t="s">
        <v>142</v>
      </c>
      <c r="I40" s="3" t="s">
        <v>0</v>
      </c>
    </row>
    <row r="41" spans="1:9" ht="28.5">
      <c r="A41" s="205" t="s">
        <v>25</v>
      </c>
      <c r="B41" s="205" t="s">
        <v>168</v>
      </c>
      <c r="C41" s="205" t="s">
        <v>92</v>
      </c>
      <c r="D41" s="205" t="s">
        <v>117</v>
      </c>
      <c r="E41" s="205"/>
      <c r="F41" s="205" t="s">
        <v>31</v>
      </c>
      <c r="H41" s="3" t="s">
        <v>142</v>
      </c>
      <c r="I41" s="3" t="s">
        <v>0</v>
      </c>
    </row>
    <row r="42" spans="1:9" ht="28.5">
      <c r="A42" s="205" t="s">
        <v>25</v>
      </c>
      <c r="B42" s="205" t="s">
        <v>169</v>
      </c>
      <c r="C42" s="205" t="s">
        <v>92</v>
      </c>
      <c r="D42" s="205" t="s">
        <v>117</v>
      </c>
      <c r="E42" s="205"/>
      <c r="F42" s="205" t="s">
        <v>31</v>
      </c>
      <c r="H42" s="3" t="s">
        <v>142</v>
      </c>
      <c r="I42" s="3" t="s">
        <v>0</v>
      </c>
    </row>
    <row r="43" spans="1:9" ht="28.5">
      <c r="A43" s="205" t="s">
        <v>25</v>
      </c>
      <c r="B43" s="205" t="s">
        <v>170</v>
      </c>
      <c r="C43" s="205" t="s">
        <v>92</v>
      </c>
      <c r="D43" s="205" t="s">
        <v>117</v>
      </c>
      <c r="E43" s="205"/>
      <c r="F43" s="205" t="s">
        <v>31</v>
      </c>
      <c r="H43" s="3" t="s">
        <v>142</v>
      </c>
      <c r="I43" s="3" t="s">
        <v>0</v>
      </c>
    </row>
    <row r="44" spans="1:9" ht="14.25">
      <c r="A44" s="205" t="s">
        <v>8</v>
      </c>
      <c r="B44" s="205" t="s">
        <v>171</v>
      </c>
      <c r="C44" s="205" t="s">
        <v>92</v>
      </c>
      <c r="D44" s="205" t="s">
        <v>172</v>
      </c>
      <c r="E44" s="205"/>
      <c r="F44" s="205" t="s">
        <v>30</v>
      </c>
      <c r="H44" s="3" t="s">
        <v>54</v>
      </c>
      <c r="I44" s="3" t="s">
        <v>0</v>
      </c>
    </row>
    <row r="45" spans="1:9" ht="14.25">
      <c r="A45" s="205" t="s">
        <v>8</v>
      </c>
      <c r="B45" s="205" t="s">
        <v>173</v>
      </c>
      <c r="C45" s="205" t="s">
        <v>92</v>
      </c>
      <c r="D45" s="205" t="s">
        <v>172</v>
      </c>
      <c r="E45" s="205"/>
      <c r="F45" s="205" t="s">
        <v>30</v>
      </c>
      <c r="H45" s="3" t="s">
        <v>54</v>
      </c>
      <c r="I45" s="3" t="s">
        <v>0</v>
      </c>
    </row>
    <row r="46" spans="1:9" ht="28.5">
      <c r="A46" s="205" t="s">
        <v>11</v>
      </c>
      <c r="B46" s="205" t="s">
        <v>174</v>
      </c>
      <c r="C46" s="205" t="s">
        <v>92</v>
      </c>
      <c r="D46" s="205" t="s">
        <v>175</v>
      </c>
      <c r="E46" s="205"/>
      <c r="F46" s="205" t="s">
        <v>31</v>
      </c>
      <c r="H46" s="3" t="s">
        <v>0</v>
      </c>
      <c r="I46" s="3" t="s">
        <v>0</v>
      </c>
    </row>
    <row r="47" spans="1:9" ht="28.5">
      <c r="A47" s="205" t="s">
        <v>11</v>
      </c>
      <c r="B47" s="205" t="s">
        <v>176</v>
      </c>
      <c r="C47" s="205" t="s">
        <v>92</v>
      </c>
      <c r="D47" s="205" t="s">
        <v>177</v>
      </c>
      <c r="E47" s="205"/>
      <c r="F47" s="205" t="s">
        <v>31</v>
      </c>
      <c r="H47" s="3" t="s">
        <v>0</v>
      </c>
      <c r="I47" s="3" t="s">
        <v>0</v>
      </c>
    </row>
    <row r="48" spans="1:9" ht="28.5">
      <c r="A48" s="205" t="s">
        <v>11</v>
      </c>
      <c r="B48" s="205" t="s">
        <v>178</v>
      </c>
      <c r="C48" s="205" t="s">
        <v>92</v>
      </c>
      <c r="D48" s="205" t="s">
        <v>179</v>
      </c>
      <c r="E48" s="205"/>
      <c r="F48" s="205" t="s">
        <v>31</v>
      </c>
      <c r="H48" s="3" t="s">
        <v>0</v>
      </c>
      <c r="I48" s="3" t="s">
        <v>0</v>
      </c>
    </row>
    <row r="49" spans="1:9" ht="28.5">
      <c r="A49" s="205" t="s">
        <v>11</v>
      </c>
      <c r="B49" s="205" t="s">
        <v>180</v>
      </c>
      <c r="C49" s="205" t="s">
        <v>92</v>
      </c>
      <c r="D49" s="205" t="s">
        <v>181</v>
      </c>
      <c r="E49" s="205"/>
      <c r="F49" s="205" t="s">
        <v>31</v>
      </c>
      <c r="H49" s="3" t="s">
        <v>0</v>
      </c>
      <c r="I49" s="3" t="s">
        <v>0</v>
      </c>
    </row>
    <row r="50" spans="1:9" ht="14.25">
      <c r="A50" s="205" t="s">
        <v>14</v>
      </c>
      <c r="B50" s="205" t="s">
        <v>182</v>
      </c>
      <c r="C50" s="205" t="s">
        <v>129</v>
      </c>
      <c r="D50" s="205"/>
      <c r="E50" s="205" t="s">
        <v>130</v>
      </c>
      <c r="F50" s="205" t="s">
        <v>31</v>
      </c>
      <c r="H50" s="3" t="s">
        <v>54</v>
      </c>
      <c r="I50" s="3" t="s">
        <v>0</v>
      </c>
    </row>
    <row r="51" spans="1:9" ht="14.25">
      <c r="A51" s="205" t="s">
        <v>15</v>
      </c>
      <c r="B51" s="205" t="s">
        <v>183</v>
      </c>
      <c r="C51" s="205" t="s">
        <v>92</v>
      </c>
      <c r="D51" s="205" t="s">
        <v>184</v>
      </c>
      <c r="E51" s="205"/>
      <c r="F51" s="205" t="s">
        <v>31</v>
      </c>
      <c r="H51" s="3" t="s">
        <v>54</v>
      </c>
      <c r="I51" s="3" t="s">
        <v>0</v>
      </c>
    </row>
    <row r="52" spans="1:9" ht="14.25">
      <c r="A52" s="205" t="s">
        <v>15</v>
      </c>
      <c r="B52" s="205" t="s">
        <v>185</v>
      </c>
      <c r="C52" s="205" t="s">
        <v>92</v>
      </c>
      <c r="D52" s="205" t="s">
        <v>186</v>
      </c>
      <c r="E52" s="205"/>
      <c r="F52" s="205" t="s">
        <v>30</v>
      </c>
      <c r="H52" s="3" t="s">
        <v>54</v>
      </c>
      <c r="I52" s="3" t="s">
        <v>0</v>
      </c>
    </row>
    <row r="53" spans="1:9" ht="14.25">
      <c r="A53" s="205" t="s">
        <v>15</v>
      </c>
      <c r="B53" s="205" t="s">
        <v>187</v>
      </c>
      <c r="C53" s="205" t="s">
        <v>92</v>
      </c>
      <c r="D53" s="205" t="s">
        <v>188</v>
      </c>
      <c r="E53" s="205"/>
      <c r="F53" s="205" t="s">
        <v>31</v>
      </c>
      <c r="H53" s="3" t="s">
        <v>54</v>
      </c>
      <c r="I53" s="3" t="s">
        <v>0</v>
      </c>
    </row>
    <row r="54" spans="1:9" ht="14.25">
      <c r="A54" s="205" t="s">
        <v>15</v>
      </c>
      <c r="B54" s="205" t="s">
        <v>189</v>
      </c>
      <c r="C54" s="205" t="s">
        <v>92</v>
      </c>
      <c r="D54" s="205" t="s">
        <v>190</v>
      </c>
      <c r="E54" s="205"/>
      <c r="F54" s="205" t="s">
        <v>31</v>
      </c>
      <c r="H54" s="3" t="s">
        <v>54</v>
      </c>
      <c r="I54" s="3" t="s">
        <v>0</v>
      </c>
    </row>
    <row r="55" spans="1:9" ht="14.25">
      <c r="A55" s="205" t="s">
        <v>15</v>
      </c>
      <c r="B55" s="205" t="s">
        <v>191</v>
      </c>
      <c r="C55" s="205" t="s">
        <v>92</v>
      </c>
      <c r="D55" s="205" t="s">
        <v>192</v>
      </c>
      <c r="E55" s="205"/>
      <c r="F55" s="205" t="s">
        <v>31</v>
      </c>
      <c r="H55" s="3" t="s">
        <v>54</v>
      </c>
      <c r="I55" s="3" t="s">
        <v>0</v>
      </c>
    </row>
    <row r="56" spans="1:9" ht="42.75">
      <c r="A56" s="205" t="s">
        <v>15</v>
      </c>
      <c r="B56" s="205" t="s">
        <v>193</v>
      </c>
      <c r="C56" s="205" t="s">
        <v>92</v>
      </c>
      <c r="D56" s="205" t="s">
        <v>194</v>
      </c>
      <c r="E56" s="205"/>
      <c r="F56" s="205" t="s">
        <v>31</v>
      </c>
      <c r="H56" s="3" t="s">
        <v>54</v>
      </c>
      <c r="I56" s="3" t="s">
        <v>0</v>
      </c>
    </row>
    <row r="57" spans="1:9" ht="14.25">
      <c r="A57" s="205" t="s">
        <v>15</v>
      </c>
      <c r="B57" s="205" t="s">
        <v>195</v>
      </c>
      <c r="C57" s="205" t="s">
        <v>92</v>
      </c>
      <c r="D57" s="205" t="s">
        <v>172</v>
      </c>
      <c r="E57" s="205"/>
      <c r="F57" s="205" t="s">
        <v>31</v>
      </c>
      <c r="H57" s="3" t="s">
        <v>54</v>
      </c>
      <c r="I57" s="3" t="s">
        <v>0</v>
      </c>
    </row>
    <row r="58" spans="1:9" ht="14.25">
      <c r="A58" s="205" t="s">
        <v>18</v>
      </c>
      <c r="B58" s="205" t="s">
        <v>196</v>
      </c>
      <c r="C58" s="205" t="s">
        <v>92</v>
      </c>
      <c r="D58" s="205" t="s">
        <v>117</v>
      </c>
      <c r="E58" s="205"/>
      <c r="F58" s="205" t="s">
        <v>30</v>
      </c>
      <c r="H58" s="3" t="s">
        <v>54</v>
      </c>
      <c r="I58" s="3" t="s">
        <v>0</v>
      </c>
    </row>
    <row r="59" spans="1:9" ht="14.25">
      <c r="A59" s="205" t="s">
        <v>18</v>
      </c>
      <c r="B59" s="205" t="s">
        <v>197</v>
      </c>
      <c r="C59" s="205" t="s">
        <v>92</v>
      </c>
      <c r="D59" s="205" t="s">
        <v>117</v>
      </c>
      <c r="E59" s="205"/>
      <c r="F59" s="205" t="s">
        <v>30</v>
      </c>
      <c r="H59" s="3" t="s">
        <v>54</v>
      </c>
      <c r="I59" s="3" t="s">
        <v>0</v>
      </c>
    </row>
    <row r="60" spans="1:9" ht="14.25">
      <c r="A60" s="205" t="s">
        <v>18</v>
      </c>
      <c r="B60" s="205" t="s">
        <v>198</v>
      </c>
      <c r="C60" s="205" t="s">
        <v>92</v>
      </c>
      <c r="D60" s="205" t="s">
        <v>117</v>
      </c>
      <c r="E60" s="205"/>
      <c r="F60" s="205" t="s">
        <v>30</v>
      </c>
      <c r="H60" s="3" t="s">
        <v>54</v>
      </c>
      <c r="I60" s="3" t="s">
        <v>0</v>
      </c>
    </row>
    <row r="61" spans="1:9" ht="14.25">
      <c r="A61" s="205" t="s">
        <v>18</v>
      </c>
      <c r="B61" s="205" t="s">
        <v>199</v>
      </c>
      <c r="C61" s="205" t="s">
        <v>129</v>
      </c>
      <c r="D61" s="205"/>
      <c r="E61" s="205" t="s">
        <v>200</v>
      </c>
      <c r="F61" s="205" t="s">
        <v>30</v>
      </c>
      <c r="H61" s="3" t="s">
        <v>54</v>
      </c>
      <c r="I61" s="3" t="s">
        <v>0</v>
      </c>
    </row>
    <row r="62" spans="1:9" ht="28.5">
      <c r="A62" s="205" t="s">
        <v>20</v>
      </c>
      <c r="B62" s="205" t="s">
        <v>201</v>
      </c>
      <c r="C62" s="205" t="s">
        <v>129</v>
      </c>
      <c r="D62" s="205"/>
      <c r="E62" s="205" t="s">
        <v>202</v>
      </c>
      <c r="F62" s="205" t="s">
        <v>30</v>
      </c>
      <c r="H62" s="3" t="s">
        <v>54</v>
      </c>
      <c r="I62" s="3" t="s">
        <v>0</v>
      </c>
    </row>
    <row r="63" spans="1:9" ht="42.75">
      <c r="A63" s="205" t="s">
        <v>21</v>
      </c>
      <c r="B63" s="205" t="s">
        <v>203</v>
      </c>
      <c r="C63" s="205" t="s">
        <v>92</v>
      </c>
      <c r="D63" s="205" t="s">
        <v>204</v>
      </c>
      <c r="E63" s="205"/>
      <c r="F63" s="205" t="s">
        <v>30</v>
      </c>
      <c r="H63" s="3" t="s">
        <v>54</v>
      </c>
      <c r="I63" s="3" t="s">
        <v>0</v>
      </c>
    </row>
    <row r="64" spans="1:9" ht="14.25">
      <c r="A64" s="205" t="s">
        <v>21</v>
      </c>
      <c r="B64" s="205" t="s">
        <v>205</v>
      </c>
      <c r="C64" s="205" t="s">
        <v>92</v>
      </c>
      <c r="D64" s="205" t="s">
        <v>206</v>
      </c>
      <c r="E64" s="205"/>
      <c r="F64" s="205" t="s">
        <v>30</v>
      </c>
      <c r="H64" s="3" t="s">
        <v>54</v>
      </c>
      <c r="I64" s="3" t="s">
        <v>0</v>
      </c>
    </row>
    <row r="65" spans="1:9" ht="28.5">
      <c r="A65" s="205" t="s">
        <v>207</v>
      </c>
      <c r="B65" s="205" t="s">
        <v>208</v>
      </c>
      <c r="C65" s="205" t="s">
        <v>92</v>
      </c>
      <c r="D65" s="205" t="s">
        <v>209</v>
      </c>
      <c r="E65" s="205"/>
      <c r="F65" s="205" t="s">
        <v>30</v>
      </c>
      <c r="H65" s="3" t="s">
        <v>54</v>
      </c>
      <c r="I65" s="3" t="s">
        <v>111</v>
      </c>
    </row>
    <row r="66" spans="1:9" ht="28.5">
      <c r="A66" s="205" t="s">
        <v>210</v>
      </c>
      <c r="B66" s="205" t="s">
        <v>208</v>
      </c>
      <c r="C66" s="205" t="s">
        <v>92</v>
      </c>
      <c r="D66" s="205" t="s">
        <v>209</v>
      </c>
      <c r="E66" s="205"/>
      <c r="F66" s="205" t="s">
        <v>30</v>
      </c>
      <c r="H66" s="3" t="s">
        <v>54</v>
      </c>
      <c r="I66" s="3" t="s">
        <v>111</v>
      </c>
    </row>
    <row r="67" spans="1:9" ht="42.75">
      <c r="A67" s="205" t="s">
        <v>52</v>
      </c>
      <c r="B67" s="205" t="s">
        <v>211</v>
      </c>
      <c r="C67" s="205" t="s">
        <v>92</v>
      </c>
      <c r="D67" s="205" t="s">
        <v>212</v>
      </c>
      <c r="E67" s="205"/>
      <c r="F67" s="205" t="s">
        <v>31</v>
      </c>
      <c r="H67" s="3" t="s">
        <v>100</v>
      </c>
    </row>
    <row r="68" spans="1:9" ht="14.25">
      <c r="A68" s="205" t="s">
        <v>52</v>
      </c>
      <c r="B68" s="205" t="s">
        <v>213</v>
      </c>
      <c r="C68" s="205" t="s">
        <v>129</v>
      </c>
      <c r="D68" s="205"/>
      <c r="E68" s="205" t="s">
        <v>130</v>
      </c>
      <c r="F68" s="205" t="s">
        <v>31</v>
      </c>
      <c r="H68" s="3" t="s">
        <v>100</v>
      </c>
    </row>
    <row r="69" spans="1:9" ht="28.5">
      <c r="A69" s="205" t="s">
        <v>52</v>
      </c>
      <c r="B69" s="205" t="s">
        <v>214</v>
      </c>
      <c r="C69" s="205" t="s">
        <v>92</v>
      </c>
      <c r="D69" s="205" t="s">
        <v>215</v>
      </c>
      <c r="E69" s="205"/>
      <c r="F69" s="205" t="s">
        <v>31</v>
      </c>
      <c r="H69" s="3" t="s">
        <v>100</v>
      </c>
    </row>
    <row r="70" spans="1:9" ht="14.25">
      <c r="A70" s="205" t="s">
        <v>51</v>
      </c>
      <c r="B70" s="205" t="s">
        <v>216</v>
      </c>
      <c r="C70" s="205" t="s">
        <v>92</v>
      </c>
      <c r="D70" s="205" t="s">
        <v>217</v>
      </c>
      <c r="E70" s="205"/>
      <c r="F70" s="205" t="s">
        <v>31</v>
      </c>
    </row>
    <row r="71" spans="1:9" ht="14.25">
      <c r="A71" s="205" t="s">
        <v>51</v>
      </c>
      <c r="B71" s="205" t="s">
        <v>218</v>
      </c>
      <c r="C71" s="205" t="s">
        <v>129</v>
      </c>
      <c r="D71" s="205"/>
      <c r="E71" s="205" t="s">
        <v>219</v>
      </c>
      <c r="F71" s="205" t="s">
        <v>31</v>
      </c>
      <c r="H71" s="3" t="s">
        <v>100</v>
      </c>
    </row>
    <row r="72" spans="1:9" ht="14.25">
      <c r="A72" s="205" t="s">
        <v>51</v>
      </c>
      <c r="B72" s="205" t="s">
        <v>220</v>
      </c>
      <c r="C72" s="205" t="s">
        <v>92</v>
      </c>
      <c r="D72" s="205" t="s">
        <v>221</v>
      </c>
      <c r="E72" s="205"/>
      <c r="F72" s="205" t="s">
        <v>31</v>
      </c>
      <c r="H72" s="3" t="s">
        <v>100</v>
      </c>
    </row>
    <row r="73" spans="1:9" ht="14.25">
      <c r="A73" s="205" t="s">
        <v>51</v>
      </c>
      <c r="B73" s="205" t="s">
        <v>222</v>
      </c>
      <c r="C73" s="205" t="s">
        <v>129</v>
      </c>
      <c r="D73" s="205"/>
      <c r="E73" s="205" t="s">
        <v>223</v>
      </c>
      <c r="F73" s="205" t="s">
        <v>31</v>
      </c>
      <c r="H73" s="3" t="s">
        <v>100</v>
      </c>
    </row>
    <row r="74" spans="1:9" ht="14.25">
      <c r="A74" s="205" t="s">
        <v>51</v>
      </c>
      <c r="B74" s="205" t="s">
        <v>224</v>
      </c>
      <c r="C74" s="205" t="s">
        <v>92</v>
      </c>
      <c r="D74" s="205" t="s">
        <v>225</v>
      </c>
      <c r="E74" s="205"/>
      <c r="F74" s="205" t="s">
        <v>31</v>
      </c>
      <c r="H74" s="3" t="s">
        <v>100</v>
      </c>
    </row>
    <row r="75" spans="1:9" ht="14.25">
      <c r="A75" s="205" t="s">
        <v>51</v>
      </c>
      <c r="B75" s="205" t="s">
        <v>226</v>
      </c>
      <c r="C75" s="205" t="s">
        <v>129</v>
      </c>
      <c r="D75" s="205"/>
      <c r="E75" s="205" t="s">
        <v>227</v>
      </c>
      <c r="F75" s="205" t="s">
        <v>31</v>
      </c>
      <c r="H75" s="3" t="s">
        <v>100</v>
      </c>
    </row>
    <row r="76" spans="1:9" ht="14.25">
      <c r="A76" s="205" t="s">
        <v>58</v>
      </c>
      <c r="B76" s="205" t="s">
        <v>228</v>
      </c>
      <c r="C76" s="205" t="s">
        <v>129</v>
      </c>
      <c r="D76" s="205"/>
      <c r="E76" s="205" t="s">
        <v>229</v>
      </c>
      <c r="F76" s="205" t="s">
        <v>30</v>
      </c>
      <c r="H76" s="3" t="s">
        <v>100</v>
      </c>
    </row>
    <row r="77" spans="1:9" ht="28.5">
      <c r="A77" s="205" t="s">
        <v>58</v>
      </c>
      <c r="B77" s="205" t="s">
        <v>230</v>
      </c>
      <c r="C77" s="205" t="s">
        <v>92</v>
      </c>
      <c r="D77" s="205" t="s">
        <v>231</v>
      </c>
      <c r="E77" s="205"/>
      <c r="F77" s="205" t="s">
        <v>30</v>
      </c>
      <c r="H77" s="3" t="s">
        <v>100</v>
      </c>
    </row>
    <row r="78" spans="1:9" ht="28.5">
      <c r="A78" s="205" t="s">
        <v>58</v>
      </c>
      <c r="B78" s="205" t="s">
        <v>232</v>
      </c>
      <c r="C78" s="205" t="s">
        <v>92</v>
      </c>
      <c r="D78" s="205" t="s">
        <v>233</v>
      </c>
      <c r="E78" s="205"/>
      <c r="F78" s="205" t="s">
        <v>30</v>
      </c>
      <c r="H78" s="3" t="s">
        <v>100</v>
      </c>
    </row>
    <row r="79" spans="1:9" ht="14.25">
      <c r="A79" s="205" t="s">
        <v>58</v>
      </c>
      <c r="B79" s="205" t="s">
        <v>234</v>
      </c>
      <c r="C79" s="205" t="s">
        <v>129</v>
      </c>
      <c r="D79" s="205"/>
      <c r="E79" s="205" t="s">
        <v>235</v>
      </c>
      <c r="F79" s="205" t="s">
        <v>30</v>
      </c>
      <c r="H79" s="3" t="s">
        <v>100</v>
      </c>
    </row>
    <row r="80" spans="1:9" ht="14.25">
      <c r="A80" s="205" t="s">
        <v>58</v>
      </c>
      <c r="B80" s="205" t="s">
        <v>236</v>
      </c>
      <c r="C80" s="205" t="s">
        <v>92</v>
      </c>
      <c r="D80" s="205" t="s">
        <v>237</v>
      </c>
      <c r="E80" s="205"/>
      <c r="F80" s="205" t="s">
        <v>30</v>
      </c>
      <c r="H80" s="3" t="s">
        <v>100</v>
      </c>
    </row>
    <row r="81" spans="1:8" ht="14.25">
      <c r="A81" s="205" t="s">
        <v>55</v>
      </c>
      <c r="B81" s="205" t="s">
        <v>238</v>
      </c>
      <c r="C81" s="205" t="s">
        <v>129</v>
      </c>
      <c r="D81" s="205"/>
      <c r="E81" s="205" t="s">
        <v>229</v>
      </c>
      <c r="F81" s="205" t="s">
        <v>30</v>
      </c>
      <c r="H81" s="3" t="s">
        <v>100</v>
      </c>
    </row>
    <row r="82" spans="1:8" ht="28.5">
      <c r="A82" s="205" t="s">
        <v>55</v>
      </c>
      <c r="B82" s="205" t="s">
        <v>239</v>
      </c>
      <c r="C82" s="205" t="s">
        <v>92</v>
      </c>
      <c r="D82" s="205" t="s">
        <v>231</v>
      </c>
      <c r="E82" s="205"/>
      <c r="F82" s="205" t="s">
        <v>30</v>
      </c>
      <c r="H82" s="3" t="s">
        <v>100</v>
      </c>
    </row>
    <row r="83" spans="1:8" ht="28.5">
      <c r="A83" s="205" t="s">
        <v>55</v>
      </c>
      <c r="B83" s="205" t="s">
        <v>240</v>
      </c>
      <c r="C83" s="205" t="s">
        <v>92</v>
      </c>
      <c r="D83" s="205" t="s">
        <v>233</v>
      </c>
      <c r="E83" s="205"/>
      <c r="F83" s="205" t="s">
        <v>30</v>
      </c>
      <c r="H83" s="3" t="s">
        <v>100</v>
      </c>
    </row>
    <row r="84" spans="1:8" ht="14.25">
      <c r="A84" s="205" t="s">
        <v>55</v>
      </c>
      <c r="B84" s="205" t="s">
        <v>241</v>
      </c>
      <c r="C84" s="205" t="s">
        <v>92</v>
      </c>
      <c r="D84" s="205" t="s">
        <v>242</v>
      </c>
      <c r="E84" s="205"/>
      <c r="F84" s="205" t="s">
        <v>30</v>
      </c>
      <c r="H84" s="3" t="s">
        <v>100</v>
      </c>
    </row>
    <row r="85" spans="1:8" ht="14.25">
      <c r="A85" s="205" t="s">
        <v>55</v>
      </c>
      <c r="B85" s="205" t="s">
        <v>243</v>
      </c>
      <c r="C85" s="205" t="s">
        <v>92</v>
      </c>
      <c r="D85" s="205" t="s">
        <v>237</v>
      </c>
      <c r="E85" s="205"/>
      <c r="F85" s="205" t="s">
        <v>30</v>
      </c>
      <c r="H85" s="3" t="s">
        <v>100</v>
      </c>
    </row>
    <row r="86" spans="1:8" ht="28.5">
      <c r="A86" s="205" t="s">
        <v>56</v>
      </c>
      <c r="B86" s="205" t="s">
        <v>244</v>
      </c>
      <c r="C86" s="205" t="s">
        <v>92</v>
      </c>
      <c r="D86" s="205" t="s">
        <v>245</v>
      </c>
      <c r="E86" s="205"/>
      <c r="F86" s="205" t="s">
        <v>31</v>
      </c>
      <c r="H86" s="3" t="s">
        <v>100</v>
      </c>
    </row>
    <row r="87" spans="1:8" ht="28.5">
      <c r="A87" s="205" t="s">
        <v>56</v>
      </c>
      <c r="B87" s="205" t="s">
        <v>246</v>
      </c>
      <c r="C87" s="205" t="s">
        <v>129</v>
      </c>
      <c r="D87" s="205"/>
      <c r="E87" s="205" t="s">
        <v>247</v>
      </c>
      <c r="F87" s="205" t="s">
        <v>31</v>
      </c>
      <c r="H87" s="3" t="s">
        <v>100</v>
      </c>
    </row>
    <row r="88" spans="1:8" ht="28.5">
      <c r="A88" s="205" t="s">
        <v>56</v>
      </c>
      <c r="B88" s="205" t="s">
        <v>248</v>
      </c>
      <c r="C88" s="205" t="s">
        <v>92</v>
      </c>
      <c r="D88" s="205" t="s">
        <v>249</v>
      </c>
      <c r="E88" s="205"/>
      <c r="F88" s="205" t="s">
        <v>31</v>
      </c>
      <c r="H88" s="3" t="s">
        <v>100</v>
      </c>
    </row>
    <row r="89" spans="1:8" ht="28.5">
      <c r="A89" s="205" t="s">
        <v>56</v>
      </c>
      <c r="B89" s="205" t="s">
        <v>250</v>
      </c>
      <c r="C89" s="205" t="s">
        <v>92</v>
      </c>
      <c r="D89" s="205" t="s">
        <v>251</v>
      </c>
      <c r="E89" s="205"/>
      <c r="F89" s="205" t="s">
        <v>31</v>
      </c>
      <c r="H89" s="3" t="s">
        <v>100</v>
      </c>
    </row>
    <row r="90" spans="1:8" ht="28.5">
      <c r="A90" s="205" t="s">
        <v>56</v>
      </c>
      <c r="B90" s="205" t="s">
        <v>252</v>
      </c>
      <c r="C90" s="205" t="s">
        <v>92</v>
      </c>
      <c r="D90" s="205" t="s">
        <v>117</v>
      </c>
      <c r="E90" s="205"/>
      <c r="F90" s="205" t="s">
        <v>31</v>
      </c>
      <c r="H90" s="3" t="s">
        <v>100</v>
      </c>
    </row>
    <row r="91" spans="1:8" ht="28.5">
      <c r="A91" s="205" t="s">
        <v>56</v>
      </c>
      <c r="B91" s="205" t="s">
        <v>253</v>
      </c>
      <c r="C91" s="205" t="s">
        <v>92</v>
      </c>
      <c r="D91" s="205" t="s">
        <v>254</v>
      </c>
      <c r="E91" s="205"/>
      <c r="F91" s="205" t="s">
        <v>31</v>
      </c>
      <c r="H91" s="3" t="s">
        <v>100</v>
      </c>
    </row>
    <row r="92" spans="1:8" ht="28.5">
      <c r="A92" s="205" t="s">
        <v>59</v>
      </c>
      <c r="B92" s="205" t="s">
        <v>255</v>
      </c>
      <c r="C92" s="205" t="s">
        <v>92</v>
      </c>
      <c r="D92" s="205" t="s">
        <v>237</v>
      </c>
      <c r="E92" s="205"/>
      <c r="F92" s="205" t="s">
        <v>30</v>
      </c>
      <c r="H92" s="3" t="s">
        <v>100</v>
      </c>
    </row>
    <row r="93" spans="1:8" ht="28.5">
      <c r="A93" s="205" t="s">
        <v>59</v>
      </c>
      <c r="B93" s="205" t="s">
        <v>256</v>
      </c>
      <c r="C93" s="205" t="s">
        <v>92</v>
      </c>
      <c r="D93" s="205" t="s">
        <v>237</v>
      </c>
      <c r="E93" s="205"/>
      <c r="F93" s="205" t="s">
        <v>30</v>
      </c>
      <c r="H93" s="3" t="s">
        <v>100</v>
      </c>
    </row>
    <row r="94" spans="1:8" ht="28.5">
      <c r="A94" s="205" t="s">
        <v>59</v>
      </c>
      <c r="B94" s="205" t="s">
        <v>257</v>
      </c>
      <c r="C94" s="205" t="s">
        <v>92</v>
      </c>
      <c r="D94" s="205" t="s">
        <v>258</v>
      </c>
      <c r="E94" s="205"/>
      <c r="F94" s="205" t="s">
        <v>30</v>
      </c>
      <c r="H94" s="3" t="s">
        <v>100</v>
      </c>
    </row>
    <row r="95" spans="1:8" ht="28.5">
      <c r="A95" s="205" t="s">
        <v>59</v>
      </c>
      <c r="B95" s="205" t="s">
        <v>259</v>
      </c>
      <c r="C95" s="205" t="s">
        <v>92</v>
      </c>
      <c r="D95" s="205" t="s">
        <v>258</v>
      </c>
      <c r="E95" s="205"/>
      <c r="F95" s="205" t="s">
        <v>30</v>
      </c>
      <c r="H95" s="3" t="s">
        <v>100</v>
      </c>
    </row>
    <row r="96" spans="1:8" ht="28.5">
      <c r="A96" s="205" t="s">
        <v>60</v>
      </c>
      <c r="B96" s="205" t="s">
        <v>260</v>
      </c>
      <c r="C96" s="205" t="s">
        <v>92</v>
      </c>
      <c r="D96" s="205" t="s">
        <v>261</v>
      </c>
      <c r="E96" s="205"/>
      <c r="F96" s="205" t="s">
        <v>31</v>
      </c>
      <c r="H96" s="3" t="s">
        <v>100</v>
      </c>
    </row>
    <row r="97" spans="1:8" ht="28.5">
      <c r="A97" s="205" t="s">
        <v>60</v>
      </c>
      <c r="B97" s="205" t="s">
        <v>262</v>
      </c>
      <c r="C97" s="205" t="s">
        <v>92</v>
      </c>
      <c r="D97" s="205" t="s">
        <v>261</v>
      </c>
      <c r="E97" s="205"/>
      <c r="F97" s="205" t="s">
        <v>31</v>
      </c>
      <c r="H97" s="3" t="s">
        <v>100</v>
      </c>
    </row>
    <row r="98" spans="1:8" ht="28.5">
      <c r="A98" s="205" t="s">
        <v>60</v>
      </c>
      <c r="B98" s="205" t="s">
        <v>263</v>
      </c>
      <c r="C98" s="205" t="s">
        <v>92</v>
      </c>
      <c r="D98" s="205" t="s">
        <v>261</v>
      </c>
      <c r="E98" s="205"/>
      <c r="F98" s="205" t="s">
        <v>31</v>
      </c>
      <c r="H98" s="3" t="s">
        <v>100</v>
      </c>
    </row>
    <row r="99" spans="1:8" ht="28.5">
      <c r="A99" s="205" t="s">
        <v>60</v>
      </c>
      <c r="B99" s="205" t="s">
        <v>264</v>
      </c>
      <c r="C99" s="205" t="s">
        <v>92</v>
      </c>
      <c r="D99" s="205" t="s">
        <v>261</v>
      </c>
      <c r="E99" s="205"/>
      <c r="F99" s="205" t="s">
        <v>31</v>
      </c>
      <c r="H99" s="3" t="s">
        <v>100</v>
      </c>
    </row>
    <row r="100" spans="1:8" ht="28.5">
      <c r="A100" s="205" t="s">
        <v>60</v>
      </c>
      <c r="B100" s="205" t="s">
        <v>265</v>
      </c>
      <c r="C100" s="205" t="s">
        <v>92</v>
      </c>
      <c r="D100" s="205" t="s">
        <v>261</v>
      </c>
      <c r="E100" s="205"/>
      <c r="F100" s="205" t="s">
        <v>31</v>
      </c>
      <c r="H100" s="3" t="s">
        <v>100</v>
      </c>
    </row>
    <row r="101" spans="1:8" ht="28.5">
      <c r="A101" s="205" t="s">
        <v>60</v>
      </c>
      <c r="B101" s="205" t="s">
        <v>266</v>
      </c>
      <c r="C101" s="205" t="s">
        <v>92</v>
      </c>
      <c r="D101" s="205" t="s">
        <v>261</v>
      </c>
      <c r="E101" s="205"/>
      <c r="F101" s="205" t="s">
        <v>31</v>
      </c>
      <c r="H101" s="3" t="s">
        <v>100</v>
      </c>
    </row>
    <row r="102" spans="1:8" ht="28.5">
      <c r="A102" s="205" t="s">
        <v>60</v>
      </c>
      <c r="B102" s="205" t="s">
        <v>267</v>
      </c>
      <c r="C102" s="205" t="s">
        <v>92</v>
      </c>
      <c r="D102" s="205" t="s">
        <v>261</v>
      </c>
      <c r="E102" s="205"/>
      <c r="F102" s="205" t="s">
        <v>31</v>
      </c>
      <c r="H102" s="3" t="s">
        <v>100</v>
      </c>
    </row>
    <row r="103" spans="1:8" ht="28.5">
      <c r="A103" s="205" t="s">
        <v>60</v>
      </c>
      <c r="B103" s="205" t="s">
        <v>268</v>
      </c>
      <c r="C103" s="205" t="s">
        <v>92</v>
      </c>
      <c r="D103" s="205" t="s">
        <v>261</v>
      </c>
      <c r="E103" s="205"/>
      <c r="F103" s="205" t="s">
        <v>31</v>
      </c>
      <c r="H103" s="3" t="s">
        <v>100</v>
      </c>
    </row>
    <row r="104" spans="1:8" ht="28.5">
      <c r="A104" s="205" t="s">
        <v>60</v>
      </c>
      <c r="B104" s="205" t="s">
        <v>269</v>
      </c>
      <c r="C104" s="205" t="s">
        <v>92</v>
      </c>
      <c r="D104" s="205" t="s">
        <v>261</v>
      </c>
      <c r="E104" s="205"/>
      <c r="F104" s="205" t="s">
        <v>31</v>
      </c>
      <c r="H104" s="3" t="s">
        <v>100</v>
      </c>
    </row>
    <row r="105" spans="1:8" ht="28.5">
      <c r="A105" s="205" t="s">
        <v>60</v>
      </c>
      <c r="B105" s="205" t="s">
        <v>270</v>
      </c>
      <c r="C105" s="205" t="s">
        <v>92</v>
      </c>
      <c r="D105" s="205" t="s">
        <v>261</v>
      </c>
      <c r="E105" s="205"/>
      <c r="F105" s="205" t="s">
        <v>31</v>
      </c>
      <c r="H105" s="3" t="s">
        <v>100</v>
      </c>
    </row>
    <row r="106" spans="1:8" ht="28.5">
      <c r="A106" s="205" t="s">
        <v>60</v>
      </c>
      <c r="B106" s="205" t="s">
        <v>271</v>
      </c>
      <c r="C106" s="205" t="s">
        <v>92</v>
      </c>
      <c r="D106" s="205" t="s">
        <v>261</v>
      </c>
      <c r="E106" s="205"/>
      <c r="F106" s="205" t="s">
        <v>31</v>
      </c>
      <c r="H106" s="3" t="s">
        <v>100</v>
      </c>
    </row>
    <row r="107" spans="1:8" ht="28.5">
      <c r="A107" s="205" t="s">
        <v>60</v>
      </c>
      <c r="B107" s="205" t="s">
        <v>272</v>
      </c>
      <c r="C107" s="205" t="s">
        <v>92</v>
      </c>
      <c r="D107" s="205" t="s">
        <v>273</v>
      </c>
      <c r="E107" s="205"/>
      <c r="F107" s="205" t="s">
        <v>31</v>
      </c>
      <c r="H107" s="3" t="s">
        <v>100</v>
      </c>
    </row>
    <row r="108" spans="1:8" ht="28.5">
      <c r="A108" s="205" t="s">
        <v>60</v>
      </c>
      <c r="B108" s="205" t="s">
        <v>274</v>
      </c>
      <c r="C108" s="205" t="s">
        <v>92</v>
      </c>
      <c r="D108" s="205" t="s">
        <v>275</v>
      </c>
      <c r="E108" s="205"/>
      <c r="F108" s="205" t="s">
        <v>31</v>
      </c>
      <c r="H108" s="3" t="s">
        <v>100</v>
      </c>
    </row>
    <row r="109" spans="1:8" ht="28.5">
      <c r="A109" s="205" t="s">
        <v>60</v>
      </c>
      <c r="B109" s="205" t="s">
        <v>276</v>
      </c>
      <c r="C109" s="205" t="s">
        <v>92</v>
      </c>
      <c r="D109" s="205" t="s">
        <v>277</v>
      </c>
      <c r="E109" s="205"/>
      <c r="F109" s="205" t="s">
        <v>31</v>
      </c>
      <c r="H109" s="3" t="s">
        <v>100</v>
      </c>
    </row>
    <row r="110" spans="1:8" ht="28.5">
      <c r="A110" s="205" t="s">
        <v>32</v>
      </c>
      <c r="B110" s="205" t="s">
        <v>278</v>
      </c>
      <c r="C110" s="205" t="s">
        <v>92</v>
      </c>
      <c r="D110" s="205" t="s">
        <v>279</v>
      </c>
      <c r="E110" s="205"/>
      <c r="F110" s="205" t="s">
        <v>31</v>
      </c>
      <c r="H110" s="3" t="s">
        <v>100</v>
      </c>
    </row>
    <row r="111" spans="1:8" ht="28.5">
      <c r="A111" s="205" t="s">
        <v>33</v>
      </c>
      <c r="B111" s="205" t="s">
        <v>280</v>
      </c>
      <c r="C111" s="205" t="s">
        <v>92</v>
      </c>
      <c r="D111" s="205" t="s">
        <v>281</v>
      </c>
      <c r="E111" s="205"/>
      <c r="F111" s="205" t="s">
        <v>31</v>
      </c>
      <c r="H111" s="3" t="s">
        <v>100</v>
      </c>
    </row>
    <row r="112" spans="1:8" ht="28.5">
      <c r="A112" s="205" t="s">
        <v>34</v>
      </c>
      <c r="B112" s="205" t="s">
        <v>282</v>
      </c>
      <c r="C112" s="205" t="s">
        <v>92</v>
      </c>
      <c r="D112" s="205" t="s">
        <v>281</v>
      </c>
      <c r="E112" s="205"/>
      <c r="F112" s="205" t="s">
        <v>31</v>
      </c>
      <c r="H112" s="3" t="s">
        <v>100</v>
      </c>
    </row>
    <row r="113" spans="1:8" ht="14.25">
      <c r="A113" s="205" t="s">
        <v>57</v>
      </c>
      <c r="B113" s="205" t="s">
        <v>283</v>
      </c>
      <c r="C113" s="205" t="s">
        <v>92</v>
      </c>
      <c r="D113" s="205" t="s">
        <v>284</v>
      </c>
      <c r="E113" s="205"/>
      <c r="F113" s="205" t="s">
        <v>31</v>
      </c>
      <c r="H113" s="3" t="s">
        <v>100</v>
      </c>
    </row>
    <row r="114" spans="1:8" ht="14.25">
      <c r="A114" s="205" t="s">
        <v>57</v>
      </c>
      <c r="B114" s="205" t="s">
        <v>285</v>
      </c>
      <c r="C114" s="205" t="s">
        <v>129</v>
      </c>
      <c r="D114" s="205"/>
      <c r="E114" s="205" t="s">
        <v>223</v>
      </c>
      <c r="F114" s="205" t="s">
        <v>31</v>
      </c>
      <c r="H114" s="3" t="s">
        <v>100</v>
      </c>
    </row>
    <row r="115" spans="1:8" ht="28.5">
      <c r="A115" s="205" t="s">
        <v>35</v>
      </c>
      <c r="B115" s="205" t="s">
        <v>138</v>
      </c>
      <c r="C115" s="205" t="s">
        <v>92</v>
      </c>
      <c r="D115" s="205" t="s">
        <v>139</v>
      </c>
      <c r="E115" s="205"/>
      <c r="F115" s="205" t="s">
        <v>30</v>
      </c>
      <c r="H115" s="3" t="s">
        <v>100</v>
      </c>
    </row>
    <row r="116" spans="1:8" ht="28.5">
      <c r="A116" s="205" t="s">
        <v>35</v>
      </c>
      <c r="B116" s="205" t="s">
        <v>132</v>
      </c>
      <c r="C116" s="205" t="s">
        <v>92</v>
      </c>
      <c r="D116" s="205" t="s">
        <v>133</v>
      </c>
      <c r="E116" s="205"/>
      <c r="F116" s="205" t="s">
        <v>30</v>
      </c>
      <c r="H116" s="3" t="s">
        <v>100</v>
      </c>
    </row>
    <row r="117" spans="1:8" ht="28.5">
      <c r="A117" s="205" t="s">
        <v>36</v>
      </c>
      <c r="B117" s="205" t="s">
        <v>138</v>
      </c>
      <c r="C117" s="205" t="s">
        <v>92</v>
      </c>
      <c r="D117" s="205" t="s">
        <v>139</v>
      </c>
      <c r="E117" s="205"/>
      <c r="F117" s="205" t="s">
        <v>30</v>
      </c>
      <c r="H117" s="3" t="s">
        <v>100</v>
      </c>
    </row>
    <row r="118" spans="1:8" ht="28.5">
      <c r="A118" s="205" t="s">
        <v>36</v>
      </c>
      <c r="B118" s="205" t="s">
        <v>132</v>
      </c>
      <c r="C118" s="205" t="s">
        <v>92</v>
      </c>
      <c r="D118" s="205" t="s">
        <v>286</v>
      </c>
      <c r="E118" s="205"/>
      <c r="F118" s="205" t="s">
        <v>30</v>
      </c>
      <c r="H118" s="3" t="s">
        <v>100</v>
      </c>
    </row>
    <row r="119" spans="1:8" ht="14.25">
      <c r="A119" s="205" t="s">
        <v>37</v>
      </c>
      <c r="B119" s="205" t="s">
        <v>287</v>
      </c>
      <c r="C119" s="205" t="s">
        <v>129</v>
      </c>
      <c r="D119" s="205"/>
      <c r="E119" s="205" t="s">
        <v>288</v>
      </c>
      <c r="F119" s="205" t="s">
        <v>31</v>
      </c>
      <c r="H119" s="3" t="s">
        <v>100</v>
      </c>
    </row>
    <row r="120" spans="1:8" ht="42.75">
      <c r="A120" s="205" t="s">
        <v>38</v>
      </c>
      <c r="B120" s="205" t="s">
        <v>289</v>
      </c>
      <c r="C120" s="205" t="s">
        <v>92</v>
      </c>
      <c r="D120" s="205" t="s">
        <v>290</v>
      </c>
      <c r="E120" s="205"/>
      <c r="F120" s="205" t="s">
        <v>30</v>
      </c>
      <c r="H120" s="3" t="s">
        <v>100</v>
      </c>
    </row>
    <row r="121" spans="1:8" ht="14.25">
      <c r="A121" s="205" t="s">
        <v>38</v>
      </c>
      <c r="B121" s="205" t="s">
        <v>291</v>
      </c>
      <c r="C121" s="205" t="s">
        <v>92</v>
      </c>
      <c r="D121" s="205" t="s">
        <v>292</v>
      </c>
      <c r="E121" s="205"/>
      <c r="F121" s="205" t="s">
        <v>30</v>
      </c>
      <c r="H121" s="3" t="s">
        <v>100</v>
      </c>
    </row>
    <row r="122" spans="1:8" ht="14.25">
      <c r="A122" s="205" t="s">
        <v>293</v>
      </c>
      <c r="B122" s="205" t="s">
        <v>294</v>
      </c>
      <c r="C122" s="205" t="s">
        <v>92</v>
      </c>
      <c r="D122" s="205" t="s">
        <v>295</v>
      </c>
      <c r="E122" s="205"/>
      <c r="F122" s="205" t="s">
        <v>31</v>
      </c>
      <c r="H122" s="3" t="s">
        <v>100</v>
      </c>
    </row>
    <row r="123" spans="1:8" ht="28.5">
      <c r="A123" s="205" t="s">
        <v>40</v>
      </c>
      <c r="B123" s="205" t="s">
        <v>296</v>
      </c>
      <c r="C123" s="205" t="s">
        <v>92</v>
      </c>
      <c r="D123" s="205" t="s">
        <v>127</v>
      </c>
      <c r="E123" s="205"/>
      <c r="F123" s="205" t="s">
        <v>31</v>
      </c>
      <c r="H123" s="3" t="s">
        <v>100</v>
      </c>
    </row>
    <row r="124" spans="1:8" ht="28.5">
      <c r="A124" s="205" t="s">
        <v>41</v>
      </c>
      <c r="B124" s="205" t="s">
        <v>297</v>
      </c>
      <c r="C124" s="205" t="s">
        <v>92</v>
      </c>
      <c r="D124" s="205" t="s">
        <v>298</v>
      </c>
      <c r="E124" s="205"/>
      <c r="F124" s="205" t="s">
        <v>30</v>
      </c>
      <c r="H124" s="3" t="s">
        <v>100</v>
      </c>
    </row>
    <row r="125" spans="1:8" ht="28.5">
      <c r="A125" s="205" t="s">
        <v>42</v>
      </c>
      <c r="B125" s="205" t="s">
        <v>299</v>
      </c>
      <c r="C125" s="205" t="s">
        <v>92</v>
      </c>
      <c r="D125" s="205" t="s">
        <v>295</v>
      </c>
      <c r="E125" s="205"/>
      <c r="F125" s="205" t="s">
        <v>31</v>
      </c>
      <c r="H125" s="3" t="s">
        <v>100</v>
      </c>
    </row>
    <row r="126" spans="1:8" ht="28.5">
      <c r="A126" s="205" t="s">
        <v>42</v>
      </c>
      <c r="B126" s="205" t="s">
        <v>300</v>
      </c>
      <c r="C126" s="205" t="s">
        <v>92</v>
      </c>
      <c r="D126" s="205" t="s">
        <v>301</v>
      </c>
      <c r="E126" s="205"/>
      <c r="F126" s="205" t="s">
        <v>31</v>
      </c>
      <c r="H126" s="3" t="s">
        <v>100</v>
      </c>
    </row>
    <row r="127" spans="1:8" ht="28.5">
      <c r="A127" s="205" t="s">
        <v>42</v>
      </c>
      <c r="B127" s="205" t="s">
        <v>302</v>
      </c>
      <c r="C127" s="205" t="s">
        <v>92</v>
      </c>
      <c r="D127" s="205" t="s">
        <v>301</v>
      </c>
      <c r="E127" s="205"/>
      <c r="F127" s="205" t="s">
        <v>31</v>
      </c>
      <c r="H127" s="3" t="s">
        <v>100</v>
      </c>
    </row>
    <row r="128" spans="1:8" ht="28.5">
      <c r="A128" s="205" t="s">
        <v>42</v>
      </c>
      <c r="B128" s="205" t="s">
        <v>303</v>
      </c>
      <c r="C128" s="205" t="s">
        <v>92</v>
      </c>
      <c r="D128" s="205" t="s">
        <v>301</v>
      </c>
      <c r="E128" s="205"/>
      <c r="F128" s="205" t="s">
        <v>31</v>
      </c>
      <c r="H128" s="3" t="s">
        <v>100</v>
      </c>
    </row>
    <row r="129" spans="1:8" ht="28.5">
      <c r="A129" s="205" t="s">
        <v>42</v>
      </c>
      <c r="B129" s="205" t="s">
        <v>304</v>
      </c>
      <c r="C129" s="205" t="s">
        <v>92</v>
      </c>
      <c r="D129" s="205" t="s">
        <v>301</v>
      </c>
      <c r="E129" s="205"/>
      <c r="F129" s="205" t="s">
        <v>31</v>
      </c>
      <c r="H129" s="3" t="s">
        <v>100</v>
      </c>
    </row>
    <row r="130" spans="1:8" ht="28.5">
      <c r="A130" s="205" t="s">
        <v>42</v>
      </c>
      <c r="B130" s="205" t="s">
        <v>305</v>
      </c>
      <c r="C130" s="205" t="s">
        <v>92</v>
      </c>
      <c r="D130" s="205" t="s">
        <v>301</v>
      </c>
      <c r="E130" s="205"/>
      <c r="F130" s="205" t="s">
        <v>31</v>
      </c>
      <c r="H130" s="3" t="s">
        <v>100</v>
      </c>
    </row>
    <row r="131" spans="1:8" ht="28.5">
      <c r="A131" s="205" t="s">
        <v>42</v>
      </c>
      <c r="B131" s="205" t="s">
        <v>306</v>
      </c>
      <c r="C131" s="205" t="s">
        <v>92</v>
      </c>
      <c r="D131" s="205" t="s">
        <v>301</v>
      </c>
      <c r="E131" s="205"/>
      <c r="F131" s="205" t="s">
        <v>31</v>
      </c>
      <c r="H131" s="3" t="s">
        <v>100</v>
      </c>
    </row>
    <row r="132" spans="1:8" ht="28.5">
      <c r="A132" s="205" t="s">
        <v>42</v>
      </c>
      <c r="B132" s="205" t="s">
        <v>307</v>
      </c>
      <c r="C132" s="205" t="s">
        <v>92</v>
      </c>
      <c r="D132" s="205" t="s">
        <v>301</v>
      </c>
      <c r="E132" s="205"/>
      <c r="F132" s="205" t="s">
        <v>31</v>
      </c>
      <c r="H132" s="3" t="s">
        <v>100</v>
      </c>
    </row>
    <row r="133" spans="1:8" ht="28.5">
      <c r="A133" s="205" t="s">
        <v>42</v>
      </c>
      <c r="B133" s="205" t="s">
        <v>308</v>
      </c>
      <c r="C133" s="205" t="s">
        <v>92</v>
      </c>
      <c r="D133" s="205" t="s">
        <v>301</v>
      </c>
      <c r="E133" s="205"/>
      <c r="F133" s="205" t="s">
        <v>31</v>
      </c>
      <c r="H133" s="3" t="s">
        <v>100</v>
      </c>
    </row>
    <row r="134" spans="1:8" ht="28.5">
      <c r="A134" s="205" t="s">
        <v>42</v>
      </c>
      <c r="B134" s="205" t="s">
        <v>309</v>
      </c>
      <c r="C134" s="205" t="s">
        <v>92</v>
      </c>
      <c r="D134" s="205" t="s">
        <v>301</v>
      </c>
      <c r="E134" s="205"/>
      <c r="F134" s="205" t="s">
        <v>31</v>
      </c>
      <c r="H134" s="3" t="s">
        <v>100</v>
      </c>
    </row>
    <row r="135" spans="1:8" ht="28.5">
      <c r="A135" s="205" t="s">
        <v>42</v>
      </c>
      <c r="B135" s="205" t="s">
        <v>310</v>
      </c>
      <c r="C135" s="205" t="s">
        <v>92</v>
      </c>
      <c r="D135" s="205" t="s">
        <v>301</v>
      </c>
      <c r="E135" s="205"/>
      <c r="F135" s="205" t="s">
        <v>31</v>
      </c>
      <c r="H135" s="3" t="s">
        <v>100</v>
      </c>
    </row>
    <row r="136" spans="1:8" ht="28.5">
      <c r="A136" s="205" t="s">
        <v>42</v>
      </c>
      <c r="B136" s="205" t="s">
        <v>311</v>
      </c>
      <c r="C136" s="205" t="s">
        <v>92</v>
      </c>
      <c r="D136" s="205" t="s">
        <v>301</v>
      </c>
      <c r="E136" s="205"/>
      <c r="F136" s="205" t="s">
        <v>31</v>
      </c>
      <c r="H136" s="3" t="s">
        <v>100</v>
      </c>
    </row>
    <row r="137" spans="1:8" ht="28.5">
      <c r="A137" s="205" t="s">
        <v>43</v>
      </c>
      <c r="B137" s="205" t="s">
        <v>312</v>
      </c>
      <c r="C137" s="205" t="s">
        <v>92</v>
      </c>
      <c r="D137" s="205" t="s">
        <v>313</v>
      </c>
      <c r="E137" s="205"/>
      <c r="F137" s="205" t="s">
        <v>31</v>
      </c>
      <c r="H137" s="3" t="s">
        <v>100</v>
      </c>
    </row>
    <row r="138" spans="1:8" ht="28.5">
      <c r="A138" s="205" t="s">
        <v>43</v>
      </c>
      <c r="B138" s="205" t="s">
        <v>314</v>
      </c>
      <c r="C138" s="205" t="s">
        <v>92</v>
      </c>
      <c r="D138" s="205" t="s">
        <v>313</v>
      </c>
      <c r="E138" s="205"/>
      <c r="F138" s="205" t="s">
        <v>31</v>
      </c>
      <c r="H138" s="3" t="s">
        <v>100</v>
      </c>
    </row>
    <row r="139" spans="1:8" ht="28.5">
      <c r="A139" s="205" t="s">
        <v>43</v>
      </c>
      <c r="B139" s="205" t="s">
        <v>315</v>
      </c>
      <c r="C139" s="205" t="s">
        <v>92</v>
      </c>
      <c r="D139" s="205" t="s">
        <v>313</v>
      </c>
      <c r="E139" s="205"/>
      <c r="F139" s="205" t="s">
        <v>31</v>
      </c>
      <c r="H139" s="3" t="s">
        <v>100</v>
      </c>
    </row>
    <row r="140" spans="1:8" ht="28.5">
      <c r="A140" s="205" t="s">
        <v>43</v>
      </c>
      <c r="B140" s="205" t="s">
        <v>316</v>
      </c>
      <c r="C140" s="205" t="s">
        <v>92</v>
      </c>
      <c r="D140" s="205" t="s">
        <v>313</v>
      </c>
      <c r="E140" s="205"/>
      <c r="F140" s="205" t="s">
        <v>31</v>
      </c>
      <c r="H140" s="3" t="s">
        <v>100</v>
      </c>
    </row>
    <row r="141" spans="1:8" ht="28.5">
      <c r="A141" s="205" t="s">
        <v>43</v>
      </c>
      <c r="B141" s="205" t="s">
        <v>317</v>
      </c>
      <c r="C141" s="205" t="s">
        <v>92</v>
      </c>
      <c r="D141" s="205" t="s">
        <v>127</v>
      </c>
      <c r="E141" s="205"/>
      <c r="F141" s="205" t="s">
        <v>31</v>
      </c>
      <c r="H141" s="3" t="s">
        <v>100</v>
      </c>
    </row>
    <row r="142" spans="1:8" ht="28.5">
      <c r="A142" s="205" t="s">
        <v>43</v>
      </c>
      <c r="B142" s="205" t="s">
        <v>318</v>
      </c>
      <c r="C142" s="205" t="s">
        <v>92</v>
      </c>
      <c r="D142" s="205" t="s">
        <v>127</v>
      </c>
      <c r="E142" s="205"/>
      <c r="F142" s="205" t="s">
        <v>31</v>
      </c>
      <c r="H142" s="3" t="s">
        <v>100</v>
      </c>
    </row>
    <row r="143" spans="1:8" ht="28.5">
      <c r="A143" s="205" t="s">
        <v>43</v>
      </c>
      <c r="B143" s="205" t="s">
        <v>319</v>
      </c>
      <c r="C143" s="205" t="s">
        <v>92</v>
      </c>
      <c r="D143" s="205" t="s">
        <v>127</v>
      </c>
      <c r="E143" s="205"/>
      <c r="F143" s="205" t="s">
        <v>31</v>
      </c>
      <c r="H143" s="3" t="s">
        <v>100</v>
      </c>
    </row>
    <row r="144" spans="1:8" ht="28.5">
      <c r="A144" s="205" t="s">
        <v>43</v>
      </c>
      <c r="B144" s="205" t="s">
        <v>320</v>
      </c>
      <c r="C144" s="205" t="s">
        <v>92</v>
      </c>
      <c r="D144" s="205" t="s">
        <v>127</v>
      </c>
      <c r="E144" s="205"/>
      <c r="F144" s="205" t="s">
        <v>31</v>
      </c>
      <c r="H144" s="3" t="s">
        <v>100</v>
      </c>
    </row>
    <row r="145" spans="1:8" ht="28.5">
      <c r="A145" s="205" t="s">
        <v>43</v>
      </c>
      <c r="B145" s="205" t="s">
        <v>321</v>
      </c>
      <c r="C145" s="205" t="s">
        <v>92</v>
      </c>
      <c r="D145" s="205" t="s">
        <v>295</v>
      </c>
      <c r="E145" s="205"/>
      <c r="F145" s="205" t="s">
        <v>31</v>
      </c>
      <c r="H145" s="3" t="s">
        <v>100</v>
      </c>
    </row>
    <row r="146" spans="1:8" ht="28.5">
      <c r="A146" s="205" t="s">
        <v>44</v>
      </c>
      <c r="B146" s="205" t="s">
        <v>322</v>
      </c>
      <c r="C146" s="205" t="s">
        <v>92</v>
      </c>
      <c r="D146" s="205" t="s">
        <v>127</v>
      </c>
      <c r="E146" s="205"/>
      <c r="F146" s="205" t="s">
        <v>31</v>
      </c>
      <c r="H146" s="3" t="s">
        <v>100</v>
      </c>
    </row>
    <row r="147" spans="1:8" ht="28.5">
      <c r="A147" s="205" t="s">
        <v>44</v>
      </c>
      <c r="B147" s="205" t="s">
        <v>323</v>
      </c>
      <c r="C147" s="205" t="s">
        <v>92</v>
      </c>
      <c r="D147" s="205" t="s">
        <v>127</v>
      </c>
      <c r="E147" s="205"/>
      <c r="F147" s="205" t="s">
        <v>31</v>
      </c>
      <c r="H147" s="3" t="s">
        <v>100</v>
      </c>
    </row>
    <row r="148" spans="1:8" ht="28.5">
      <c r="A148" s="205" t="s">
        <v>44</v>
      </c>
      <c r="B148" s="205" t="s">
        <v>324</v>
      </c>
      <c r="C148" s="205" t="s">
        <v>92</v>
      </c>
      <c r="D148" s="205" t="s">
        <v>127</v>
      </c>
      <c r="E148" s="205"/>
      <c r="F148" s="205" t="s">
        <v>31</v>
      </c>
      <c r="H148" s="3" t="s">
        <v>100</v>
      </c>
    </row>
    <row r="149" spans="1:8" ht="28.5">
      <c r="A149" s="205" t="s">
        <v>45</v>
      </c>
      <c r="B149" s="205" t="s">
        <v>325</v>
      </c>
      <c r="C149" s="205" t="s">
        <v>92</v>
      </c>
      <c r="D149" s="205" t="s">
        <v>127</v>
      </c>
      <c r="E149" s="205"/>
      <c r="F149" s="205" t="s">
        <v>31</v>
      </c>
      <c r="H149" s="3" t="s">
        <v>100</v>
      </c>
    </row>
    <row r="150" spans="1:8" ht="28.5">
      <c r="A150" s="205" t="s">
        <v>326</v>
      </c>
      <c r="B150" s="205" t="s">
        <v>122</v>
      </c>
      <c r="C150" s="205" t="s">
        <v>92</v>
      </c>
      <c r="D150" s="205" t="s">
        <v>123</v>
      </c>
      <c r="E150" s="205"/>
      <c r="F150" s="205" t="s">
        <v>31</v>
      </c>
      <c r="H150" s="3" t="s">
        <v>100</v>
      </c>
    </row>
    <row r="151" spans="1:8" ht="28.5">
      <c r="A151" s="205" t="s">
        <v>2</v>
      </c>
      <c r="B151" s="205" t="s">
        <v>128</v>
      </c>
      <c r="C151" s="205" t="s">
        <v>129</v>
      </c>
      <c r="D151" s="205"/>
      <c r="E151" s="205" t="s">
        <v>327</v>
      </c>
      <c r="F151" s="205" t="s">
        <v>30</v>
      </c>
      <c r="H151" s="3" t="s">
        <v>100</v>
      </c>
    </row>
    <row r="152" spans="1:8" ht="28.5">
      <c r="A152" s="205" t="s">
        <v>48</v>
      </c>
      <c r="B152" s="205" t="s">
        <v>328</v>
      </c>
      <c r="C152" s="205" t="s">
        <v>329</v>
      </c>
      <c r="D152" s="205" t="s">
        <v>330</v>
      </c>
      <c r="E152" s="205"/>
      <c r="F152" s="205"/>
    </row>
    <row r="153" spans="1:8" ht="14.25">
      <c r="A153" s="205" t="s">
        <v>48</v>
      </c>
      <c r="B153" s="205" t="s">
        <v>331</v>
      </c>
      <c r="C153" s="205" t="s">
        <v>329</v>
      </c>
      <c r="D153" s="205" t="s">
        <v>332</v>
      </c>
      <c r="E153" s="205"/>
      <c r="F153" s="205"/>
    </row>
    <row r="154" spans="1:8" ht="14.25">
      <c r="A154" s="205" t="s">
        <v>48</v>
      </c>
      <c r="B154" s="205" t="s">
        <v>333</v>
      </c>
      <c r="C154" s="205" t="s">
        <v>329</v>
      </c>
      <c r="D154" s="205" t="s">
        <v>334</v>
      </c>
      <c r="E154" s="205"/>
      <c r="F154" s="205"/>
    </row>
    <row r="155" spans="1:8" ht="14.25">
      <c r="A155" s="205" t="s">
        <v>48</v>
      </c>
      <c r="B155" s="205" t="s">
        <v>335</v>
      </c>
      <c r="C155" s="205" t="s">
        <v>329</v>
      </c>
      <c r="D155" s="205" t="s">
        <v>336</v>
      </c>
      <c r="E155" s="205"/>
      <c r="F155" s="205"/>
    </row>
    <row r="156" spans="1:8" ht="14.25">
      <c r="A156" s="205" t="s">
        <v>48</v>
      </c>
      <c r="B156" s="205" t="s">
        <v>337</v>
      </c>
      <c r="C156" s="205" t="s">
        <v>329</v>
      </c>
      <c r="D156" s="205" t="s">
        <v>338</v>
      </c>
      <c r="E156" s="205"/>
      <c r="F156" s="205"/>
    </row>
    <row r="157" spans="1:8" ht="28.5">
      <c r="A157" s="205" t="s">
        <v>49</v>
      </c>
      <c r="B157" s="205" t="s">
        <v>339</v>
      </c>
      <c r="C157" s="205" t="s">
        <v>329</v>
      </c>
      <c r="D157" s="205" t="s">
        <v>340</v>
      </c>
      <c r="E157" s="205"/>
      <c r="F157" s="205"/>
    </row>
    <row r="158" spans="1:8" ht="14.25">
      <c r="A158" s="205" t="s">
        <v>49</v>
      </c>
      <c r="B158" s="205" t="s">
        <v>341</v>
      </c>
      <c r="C158" s="205" t="s">
        <v>329</v>
      </c>
      <c r="D158" s="205" t="s">
        <v>332</v>
      </c>
      <c r="E158" s="205"/>
      <c r="F158" s="205"/>
    </row>
    <row r="159" spans="1:8" ht="14.25">
      <c r="A159" s="205" t="s">
        <v>49</v>
      </c>
      <c r="B159" s="205" t="s">
        <v>342</v>
      </c>
      <c r="C159" s="205" t="s">
        <v>329</v>
      </c>
      <c r="D159" s="205" t="s">
        <v>343</v>
      </c>
      <c r="E159" s="205"/>
      <c r="F159" s="205"/>
    </row>
    <row r="160" spans="1:8" ht="14.25">
      <c r="A160" s="205" t="s">
        <v>49</v>
      </c>
      <c r="B160" s="205" t="s">
        <v>344</v>
      </c>
      <c r="C160" s="205" t="s">
        <v>329</v>
      </c>
      <c r="D160" s="205" t="s">
        <v>345</v>
      </c>
      <c r="E160" s="205"/>
      <c r="F160" s="205"/>
    </row>
    <row r="161" spans="1:6" ht="14.25">
      <c r="A161" s="205" t="s">
        <v>49</v>
      </c>
      <c r="B161" s="205" t="s">
        <v>346</v>
      </c>
      <c r="C161" s="205" t="s">
        <v>329</v>
      </c>
      <c r="D161" s="205" t="s">
        <v>347</v>
      </c>
      <c r="E161" s="205"/>
      <c r="F161" s="205"/>
    </row>
    <row r="162" spans="1:6" ht="14.25">
      <c r="A162" s="205" t="s">
        <v>46</v>
      </c>
      <c r="B162" s="205" t="s">
        <v>348</v>
      </c>
      <c r="C162" s="205" t="s">
        <v>329</v>
      </c>
      <c r="D162" s="205" t="s">
        <v>349</v>
      </c>
      <c r="E162" s="205"/>
      <c r="F162" s="205"/>
    </row>
    <row r="163" spans="1:6" ht="14.25">
      <c r="A163" s="205" t="s">
        <v>47</v>
      </c>
      <c r="B163" s="205" t="s">
        <v>348</v>
      </c>
      <c r="C163" s="205" t="s">
        <v>329</v>
      </c>
      <c r="D163" s="205" t="s">
        <v>349</v>
      </c>
      <c r="E163" s="205"/>
      <c r="F163" s="205"/>
    </row>
    <row r="164" spans="1:6" ht="28.5">
      <c r="A164" s="205" t="s">
        <v>5</v>
      </c>
      <c r="B164" s="205" t="s">
        <v>350</v>
      </c>
      <c r="C164" s="205" t="s">
        <v>329</v>
      </c>
      <c r="D164" s="205" t="s">
        <v>110</v>
      </c>
      <c r="E164" s="205"/>
      <c r="F164" s="205"/>
    </row>
    <row r="165" spans="1:6" ht="28.5">
      <c r="A165" s="205" t="s">
        <v>5</v>
      </c>
      <c r="B165" s="205" t="s">
        <v>351</v>
      </c>
      <c r="C165" s="205" t="s">
        <v>329</v>
      </c>
      <c r="D165" s="205" t="s">
        <v>352</v>
      </c>
      <c r="E165" s="205"/>
      <c r="F165" s="205"/>
    </row>
    <row r="166" spans="1:6" ht="14.25">
      <c r="A166" s="205" t="s">
        <v>27</v>
      </c>
      <c r="B166" s="205" t="s">
        <v>353</v>
      </c>
      <c r="C166" s="205" t="s">
        <v>329</v>
      </c>
      <c r="D166" s="205" t="s">
        <v>95</v>
      </c>
      <c r="E166" s="205"/>
      <c r="F166" s="205"/>
    </row>
    <row r="167" spans="1:6" ht="14.25">
      <c r="A167" s="205" t="s">
        <v>27</v>
      </c>
      <c r="B167" s="205" t="s">
        <v>354</v>
      </c>
      <c r="C167" s="205" t="s">
        <v>329</v>
      </c>
      <c r="D167" s="205" t="s">
        <v>95</v>
      </c>
      <c r="E167" s="205"/>
      <c r="F167" s="205"/>
    </row>
    <row r="168" spans="1:6" ht="14.25">
      <c r="A168" s="205" t="s">
        <v>26</v>
      </c>
      <c r="B168" s="205" t="s">
        <v>355</v>
      </c>
      <c r="C168" s="205" t="s">
        <v>329</v>
      </c>
      <c r="D168" s="205" t="s">
        <v>95</v>
      </c>
      <c r="E168" s="205"/>
      <c r="F168" s="205"/>
    </row>
    <row r="169" spans="1:6" ht="14.25">
      <c r="A169" s="205" t="s">
        <v>26</v>
      </c>
      <c r="B169" s="205" t="s">
        <v>356</v>
      </c>
      <c r="C169" s="205" t="s">
        <v>329</v>
      </c>
      <c r="D169" s="205" t="s">
        <v>108</v>
      </c>
      <c r="E169" s="205"/>
      <c r="F169" s="205"/>
    </row>
    <row r="170" spans="1:6" ht="14.25">
      <c r="A170" s="205" t="s">
        <v>26</v>
      </c>
      <c r="B170" s="205" t="s">
        <v>28</v>
      </c>
      <c r="C170" s="205" t="s">
        <v>329</v>
      </c>
      <c r="D170" s="205" t="s">
        <v>357</v>
      </c>
      <c r="E170" s="205"/>
      <c r="F170" s="205"/>
    </row>
  </sheetData>
  <sheetProtection insertHyperlinks="0"/>
  <autoFilter ref="A1:F992" xr:uid="{36F4F780-82A4-4ED6-958E-F0DAC890BE6F}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DB0DA-8245-48C0-ADBF-9D1F5582B0DA}">
  <sheetPr codeName="Sheet54">
    <pageSetUpPr fitToPage="1"/>
  </sheetPr>
  <dimension ref="A1:S76"/>
  <sheetViews>
    <sheetView showGridLines="0" topLeftCell="B1" zoomScaleNormal="100" workbookViewId="0">
      <selection activeCell="B1" sqref="B1"/>
    </sheetView>
  </sheetViews>
  <sheetFormatPr defaultColWidth="8.7109375" defaultRowHeight="15"/>
  <cols>
    <col min="1" max="1" width="2.42578125" hidden="1" customWidth="1"/>
    <col min="2" max="2" width="25.42578125" customWidth="1"/>
    <col min="3" max="3" width="22.28515625" customWidth="1"/>
    <col min="4" max="4" width="31.28515625" customWidth="1"/>
    <col min="5" max="5" width="17" customWidth="1"/>
    <col min="6" max="6" width="19" customWidth="1"/>
    <col min="7" max="7" width="24.42578125" customWidth="1"/>
    <col min="8" max="8" width="32.42578125" customWidth="1"/>
    <col min="9" max="9" width="14.7109375" customWidth="1"/>
    <col min="10" max="10" width="14.42578125" customWidth="1"/>
    <col min="11" max="11" width="24.42578125" bestFit="1" customWidth="1"/>
    <col min="12" max="33" width="14.42578125" customWidth="1"/>
    <col min="34" max="34" width="3" customWidth="1"/>
  </cols>
  <sheetData>
    <row r="1" spans="2:19" ht="13.15" customHeight="1">
      <c r="B1" s="331" t="s">
        <v>978</v>
      </c>
      <c r="C1" s="332"/>
      <c r="D1" s="333"/>
      <c r="E1" s="333"/>
      <c r="F1" s="333"/>
      <c r="G1" s="333"/>
      <c r="H1" s="333"/>
      <c r="I1" s="333"/>
      <c r="J1" s="333"/>
      <c r="K1" s="333"/>
      <c r="L1" s="6"/>
      <c r="M1" s="6"/>
      <c r="N1" s="6"/>
      <c r="O1" s="6"/>
      <c r="P1" s="6"/>
      <c r="Q1" s="6"/>
      <c r="R1" s="6"/>
      <c r="S1" s="6"/>
    </row>
    <row r="2" spans="2:19" s="4" customFormat="1" ht="16.899999999999999" customHeight="1">
      <c r="B2" s="334" t="s">
        <v>593</v>
      </c>
      <c r="C2" s="211"/>
    </row>
    <row r="3" spans="2:19" s="4" customFormat="1" ht="16.899999999999999" customHeight="1">
      <c r="B3" s="334" t="s">
        <v>594</v>
      </c>
      <c r="C3" s="212"/>
    </row>
    <row r="4" spans="2:19" s="4" customFormat="1" ht="16.899999999999999" customHeight="1">
      <c r="B4" s="334" t="s">
        <v>595</v>
      </c>
      <c r="C4" s="213"/>
    </row>
    <row r="5" spans="2:19" s="12" customFormat="1" ht="20.100000000000001" hidden="1" customHeight="1">
      <c r="B5" s="29"/>
    </row>
    <row r="6" spans="2:19" s="12" customFormat="1" ht="20.100000000000001" customHeight="1">
      <c r="B6" s="15" t="s">
        <v>979</v>
      </c>
    </row>
    <row r="7" spans="2:19" s="12" customFormat="1" ht="20.100000000000001" customHeight="1">
      <c r="B7" s="365" t="s">
        <v>600</v>
      </c>
      <c r="C7" s="365" t="s">
        <v>601</v>
      </c>
      <c r="D7" s="365" t="s">
        <v>602</v>
      </c>
      <c r="E7" s="365" t="s">
        <v>603</v>
      </c>
      <c r="F7" s="365" t="s">
        <v>604</v>
      </c>
      <c r="G7" s="365" t="s">
        <v>605</v>
      </c>
      <c r="H7" s="365" t="s">
        <v>606</v>
      </c>
      <c r="I7" s="365" t="s">
        <v>607</v>
      </c>
      <c r="J7" s="365" t="s">
        <v>608</v>
      </c>
      <c r="K7" s="365" t="s">
        <v>609</v>
      </c>
      <c r="L7" s="365" t="s">
        <v>610</v>
      </c>
      <c r="M7" s="365" t="s">
        <v>611</v>
      </c>
      <c r="N7" s="365" t="s">
        <v>612</v>
      </c>
      <c r="O7" s="365" t="s">
        <v>613</v>
      </c>
      <c r="P7" s="365" t="s">
        <v>614</v>
      </c>
      <c r="Q7" s="365" t="s">
        <v>615</v>
      </c>
      <c r="R7" s="365" t="s">
        <v>616</v>
      </c>
    </row>
    <row r="8" spans="2:19" s="12" customFormat="1" ht="22.35" customHeight="1">
      <c r="B8" s="629" t="s">
        <v>575</v>
      </c>
      <c r="C8" s="610" t="s">
        <v>576</v>
      </c>
      <c r="D8" s="632" t="s">
        <v>577</v>
      </c>
      <c r="E8" s="635" t="s">
        <v>980</v>
      </c>
      <c r="F8" s="625" t="s">
        <v>981</v>
      </c>
      <c r="G8" s="638"/>
      <c r="H8" s="638"/>
      <c r="I8" s="638"/>
      <c r="J8" s="638"/>
      <c r="K8" s="638"/>
      <c r="L8" s="638"/>
      <c r="M8" s="638"/>
      <c r="N8" s="638"/>
      <c r="O8" s="638"/>
      <c r="P8" s="638"/>
      <c r="Q8" s="626"/>
      <c r="R8" s="610" t="s">
        <v>578</v>
      </c>
    </row>
    <row r="9" spans="2:19" s="12" customFormat="1" ht="12.75">
      <c r="B9" s="630"/>
      <c r="C9" s="624"/>
      <c r="D9" s="633"/>
      <c r="E9" s="636"/>
      <c r="F9" s="625" t="s">
        <v>982</v>
      </c>
      <c r="G9" s="626"/>
      <c r="H9" s="625" t="s">
        <v>983</v>
      </c>
      <c r="I9" s="626"/>
      <c r="J9" s="625" t="s">
        <v>984</v>
      </c>
      <c r="K9" s="626"/>
      <c r="L9" s="625" t="s">
        <v>985</v>
      </c>
      <c r="M9" s="626"/>
      <c r="N9" s="625" t="s">
        <v>986</v>
      </c>
      <c r="O9" s="626"/>
      <c r="P9" s="627" t="s">
        <v>81</v>
      </c>
      <c r="Q9" s="628"/>
      <c r="R9" s="624"/>
    </row>
    <row r="10" spans="2:19" s="12" customFormat="1" ht="38.25">
      <c r="B10" s="631"/>
      <c r="C10" s="611"/>
      <c r="D10" s="634"/>
      <c r="E10" s="637"/>
      <c r="F10" s="347" t="s">
        <v>980</v>
      </c>
      <c r="G10" s="347" t="s">
        <v>987</v>
      </c>
      <c r="H10" s="347" t="s">
        <v>980</v>
      </c>
      <c r="I10" s="347" t="s">
        <v>987</v>
      </c>
      <c r="J10" s="347" t="s">
        <v>980</v>
      </c>
      <c r="K10" s="347" t="s">
        <v>987</v>
      </c>
      <c r="L10" s="347" t="s">
        <v>980</v>
      </c>
      <c r="M10" s="347" t="s">
        <v>987</v>
      </c>
      <c r="N10" s="347" t="s">
        <v>980</v>
      </c>
      <c r="O10" s="347" t="s">
        <v>987</v>
      </c>
      <c r="P10" s="347" t="s">
        <v>980</v>
      </c>
      <c r="Q10" s="347" t="s">
        <v>987</v>
      </c>
      <c r="R10" s="611"/>
    </row>
    <row r="11" spans="2:19" s="12" customFormat="1" ht="13.5" customHeight="1">
      <c r="B11" s="93"/>
      <c r="C11" s="93"/>
      <c r="D11" s="93"/>
      <c r="E11" s="367"/>
      <c r="F11" s="367"/>
      <c r="G11" s="367"/>
      <c r="H11" s="367"/>
      <c r="I11" s="367"/>
      <c r="J11" s="367"/>
      <c r="K11" s="367"/>
      <c r="L11" s="367"/>
      <c r="M11" s="367"/>
      <c r="N11" s="367"/>
      <c r="O11" s="367"/>
      <c r="P11" s="367"/>
      <c r="Q11" s="94"/>
      <c r="R11" s="93"/>
      <c r="S11" s="368" t="str">
        <f t="shared" ref="S11:S42" si="0">IF(AND(E11&lt;&gt;0,R11=""),"Commentary Required","OK")</f>
        <v>OK</v>
      </c>
    </row>
    <row r="12" spans="2:19" s="12" customFormat="1" ht="12.75" customHeight="1">
      <c r="B12" s="93"/>
      <c r="C12" s="93"/>
      <c r="D12" s="93"/>
      <c r="E12" s="367"/>
      <c r="F12" s="367"/>
      <c r="G12" s="367"/>
      <c r="H12" s="367"/>
      <c r="I12" s="367"/>
      <c r="J12" s="367"/>
      <c r="K12" s="367"/>
      <c r="L12" s="367"/>
      <c r="M12" s="367"/>
      <c r="N12" s="367"/>
      <c r="O12" s="367"/>
      <c r="P12" s="367"/>
      <c r="Q12" s="367"/>
      <c r="R12" s="93"/>
      <c r="S12" s="368" t="str">
        <f t="shared" si="0"/>
        <v>OK</v>
      </c>
    </row>
    <row r="13" spans="2:19" s="12" customFormat="1" ht="12.75">
      <c r="B13" s="93"/>
      <c r="C13" s="93"/>
      <c r="D13" s="93"/>
      <c r="E13" s="367"/>
      <c r="F13" s="367"/>
      <c r="G13" s="367"/>
      <c r="H13" s="367"/>
      <c r="I13" s="367"/>
      <c r="J13" s="367"/>
      <c r="K13" s="367"/>
      <c r="L13" s="367"/>
      <c r="M13" s="367"/>
      <c r="N13" s="367"/>
      <c r="O13" s="367"/>
      <c r="P13" s="367"/>
      <c r="Q13" s="367"/>
      <c r="R13" s="93"/>
      <c r="S13" s="368" t="str">
        <f t="shared" si="0"/>
        <v>OK</v>
      </c>
    </row>
    <row r="14" spans="2:19" s="12" customFormat="1" ht="12.75">
      <c r="B14" s="93"/>
      <c r="C14" s="93"/>
      <c r="D14" s="93"/>
      <c r="E14" s="367"/>
      <c r="F14" s="367"/>
      <c r="G14" s="367"/>
      <c r="H14" s="367"/>
      <c r="I14" s="367"/>
      <c r="J14" s="367"/>
      <c r="K14" s="367"/>
      <c r="L14" s="367"/>
      <c r="M14" s="367"/>
      <c r="N14" s="367"/>
      <c r="O14" s="367"/>
      <c r="P14" s="367"/>
      <c r="Q14" s="367"/>
      <c r="R14" s="93"/>
      <c r="S14" s="368" t="str">
        <f t="shared" si="0"/>
        <v>OK</v>
      </c>
    </row>
    <row r="15" spans="2:19" s="12" customFormat="1" ht="12.75">
      <c r="B15" s="93"/>
      <c r="C15" s="93"/>
      <c r="D15" s="93"/>
      <c r="E15" s="367"/>
      <c r="F15" s="367"/>
      <c r="G15" s="367"/>
      <c r="H15" s="367"/>
      <c r="I15" s="367"/>
      <c r="J15" s="367"/>
      <c r="K15" s="367"/>
      <c r="L15" s="367"/>
      <c r="M15" s="367"/>
      <c r="N15" s="367"/>
      <c r="O15" s="367"/>
      <c r="P15" s="367"/>
      <c r="Q15" s="367"/>
      <c r="R15" s="93"/>
      <c r="S15" s="368" t="str">
        <f t="shared" si="0"/>
        <v>OK</v>
      </c>
    </row>
    <row r="16" spans="2:19" s="12" customFormat="1" ht="12.75">
      <c r="B16" s="93"/>
      <c r="C16" s="93"/>
      <c r="D16" s="93"/>
      <c r="E16" s="367"/>
      <c r="F16" s="367"/>
      <c r="G16" s="367"/>
      <c r="H16" s="367"/>
      <c r="I16" s="367"/>
      <c r="J16" s="367"/>
      <c r="K16" s="367"/>
      <c r="L16" s="367"/>
      <c r="M16" s="367"/>
      <c r="N16" s="367"/>
      <c r="O16" s="367"/>
      <c r="P16" s="367"/>
      <c r="Q16" s="367"/>
      <c r="R16" s="93"/>
      <c r="S16" s="368" t="str">
        <f t="shared" si="0"/>
        <v>OK</v>
      </c>
    </row>
    <row r="17" spans="2:19" s="12" customFormat="1" ht="12.75">
      <c r="B17" s="93"/>
      <c r="C17" s="93"/>
      <c r="D17" s="93"/>
      <c r="E17" s="367"/>
      <c r="F17" s="367"/>
      <c r="G17" s="367"/>
      <c r="H17" s="367"/>
      <c r="I17" s="367"/>
      <c r="J17" s="367"/>
      <c r="K17" s="367"/>
      <c r="L17" s="367"/>
      <c r="M17" s="367"/>
      <c r="N17" s="367"/>
      <c r="O17" s="367"/>
      <c r="P17" s="367"/>
      <c r="Q17" s="367"/>
      <c r="R17" s="93"/>
      <c r="S17" s="368" t="str">
        <f t="shared" si="0"/>
        <v>OK</v>
      </c>
    </row>
    <row r="18" spans="2:19" s="12" customFormat="1" ht="12.75">
      <c r="B18" s="93"/>
      <c r="C18" s="93"/>
      <c r="D18" s="93"/>
      <c r="E18" s="367"/>
      <c r="F18" s="367"/>
      <c r="G18" s="367"/>
      <c r="H18" s="367"/>
      <c r="I18" s="367"/>
      <c r="J18" s="367"/>
      <c r="K18" s="367"/>
      <c r="L18" s="367"/>
      <c r="M18" s="367"/>
      <c r="N18" s="367"/>
      <c r="O18" s="367"/>
      <c r="P18" s="367"/>
      <c r="Q18" s="367"/>
      <c r="R18" s="93"/>
      <c r="S18" s="368" t="str">
        <f t="shared" si="0"/>
        <v>OK</v>
      </c>
    </row>
    <row r="19" spans="2:19" s="12" customFormat="1" ht="12.75">
      <c r="B19" s="93"/>
      <c r="C19" s="93"/>
      <c r="D19" s="93"/>
      <c r="E19" s="367"/>
      <c r="F19" s="367"/>
      <c r="G19" s="367"/>
      <c r="H19" s="367"/>
      <c r="I19" s="367"/>
      <c r="J19" s="367"/>
      <c r="K19" s="367"/>
      <c r="L19" s="367"/>
      <c r="M19" s="367"/>
      <c r="N19" s="367"/>
      <c r="O19" s="367"/>
      <c r="P19" s="367"/>
      <c r="Q19" s="367"/>
      <c r="R19" s="93"/>
      <c r="S19" s="368" t="str">
        <f t="shared" si="0"/>
        <v>OK</v>
      </c>
    </row>
    <row r="20" spans="2:19" s="12" customFormat="1" ht="12.75">
      <c r="B20" s="93"/>
      <c r="C20" s="93"/>
      <c r="D20" s="93"/>
      <c r="E20" s="367"/>
      <c r="F20" s="367"/>
      <c r="G20" s="367"/>
      <c r="H20" s="367"/>
      <c r="I20" s="367"/>
      <c r="J20" s="367"/>
      <c r="K20" s="367"/>
      <c r="L20" s="367"/>
      <c r="M20" s="367"/>
      <c r="N20" s="367"/>
      <c r="O20" s="367"/>
      <c r="P20" s="367"/>
      <c r="Q20" s="367"/>
      <c r="R20" s="93"/>
      <c r="S20" s="368" t="str">
        <f t="shared" si="0"/>
        <v>OK</v>
      </c>
    </row>
    <row r="21" spans="2:19" s="12" customFormat="1" ht="12.75">
      <c r="B21" s="93"/>
      <c r="C21" s="93"/>
      <c r="D21" s="93"/>
      <c r="E21" s="367"/>
      <c r="F21" s="367"/>
      <c r="G21" s="367"/>
      <c r="H21" s="367"/>
      <c r="I21" s="367"/>
      <c r="J21" s="367"/>
      <c r="K21" s="367"/>
      <c r="L21" s="367"/>
      <c r="M21" s="367"/>
      <c r="N21" s="367"/>
      <c r="O21" s="367"/>
      <c r="P21" s="367"/>
      <c r="Q21" s="367"/>
      <c r="R21" s="93"/>
      <c r="S21" s="368" t="str">
        <f t="shared" si="0"/>
        <v>OK</v>
      </c>
    </row>
    <row r="22" spans="2:19" s="12" customFormat="1" ht="12.75">
      <c r="B22" s="93"/>
      <c r="C22" s="93"/>
      <c r="D22" s="93"/>
      <c r="E22" s="367"/>
      <c r="F22" s="367"/>
      <c r="G22" s="367"/>
      <c r="H22" s="367"/>
      <c r="I22" s="367"/>
      <c r="J22" s="367"/>
      <c r="K22" s="367"/>
      <c r="L22" s="367"/>
      <c r="M22" s="367"/>
      <c r="N22" s="367"/>
      <c r="O22" s="367"/>
      <c r="P22" s="367"/>
      <c r="Q22" s="367"/>
      <c r="R22" s="93"/>
      <c r="S22" s="368" t="str">
        <f t="shared" si="0"/>
        <v>OK</v>
      </c>
    </row>
    <row r="23" spans="2:19" s="12" customFormat="1" ht="12.75">
      <c r="B23" s="93"/>
      <c r="C23" s="93"/>
      <c r="D23" s="93"/>
      <c r="E23" s="367"/>
      <c r="F23" s="367"/>
      <c r="G23" s="367"/>
      <c r="H23" s="367"/>
      <c r="I23" s="367"/>
      <c r="J23" s="367"/>
      <c r="K23" s="367"/>
      <c r="L23" s="367"/>
      <c r="M23" s="367"/>
      <c r="N23" s="367"/>
      <c r="O23" s="367"/>
      <c r="P23" s="367"/>
      <c r="Q23" s="367"/>
      <c r="R23" s="93"/>
      <c r="S23" s="368" t="str">
        <f t="shared" si="0"/>
        <v>OK</v>
      </c>
    </row>
    <row r="24" spans="2:19" s="12" customFormat="1" ht="12.75">
      <c r="B24" s="93"/>
      <c r="C24" s="93"/>
      <c r="D24" s="93"/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93"/>
      <c r="S24" s="368" t="str">
        <f t="shared" si="0"/>
        <v>OK</v>
      </c>
    </row>
    <row r="25" spans="2:19" s="12" customFormat="1" ht="12.75">
      <c r="B25" s="93"/>
      <c r="C25" s="93"/>
      <c r="D25" s="93"/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93"/>
      <c r="S25" s="368" t="str">
        <f t="shared" si="0"/>
        <v>OK</v>
      </c>
    </row>
    <row r="26" spans="2:19" s="12" customFormat="1" ht="12.75" customHeight="1">
      <c r="B26" s="93"/>
      <c r="C26" s="93"/>
      <c r="D26" s="93"/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93"/>
      <c r="S26" s="368" t="str">
        <f t="shared" si="0"/>
        <v>OK</v>
      </c>
    </row>
    <row r="27" spans="2:19" s="12" customFormat="1" ht="12.75">
      <c r="B27" s="93"/>
      <c r="C27" s="93"/>
      <c r="D27" s="93"/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93"/>
      <c r="S27" s="368" t="str">
        <f t="shared" si="0"/>
        <v>OK</v>
      </c>
    </row>
    <row r="28" spans="2:19" s="12" customFormat="1" ht="12.75">
      <c r="B28" s="93"/>
      <c r="C28" s="93"/>
      <c r="D28" s="93"/>
      <c r="E28" s="367"/>
      <c r="F28" s="367"/>
      <c r="G28" s="367"/>
      <c r="H28" s="367"/>
      <c r="I28" s="367"/>
      <c r="J28" s="367"/>
      <c r="K28" s="367"/>
      <c r="L28" s="367"/>
      <c r="M28" s="367"/>
      <c r="N28" s="367"/>
      <c r="O28" s="367"/>
      <c r="P28" s="367"/>
      <c r="Q28" s="367"/>
      <c r="R28" s="93"/>
      <c r="S28" s="368" t="str">
        <f t="shared" si="0"/>
        <v>OK</v>
      </c>
    </row>
    <row r="29" spans="2:19" s="12" customFormat="1" ht="12.75">
      <c r="B29" s="93"/>
      <c r="C29" s="93"/>
      <c r="D29" s="93"/>
      <c r="E29" s="367"/>
      <c r="F29" s="367"/>
      <c r="G29" s="367"/>
      <c r="H29" s="367"/>
      <c r="I29" s="367"/>
      <c r="J29" s="367"/>
      <c r="K29" s="367"/>
      <c r="L29" s="367"/>
      <c r="M29" s="367"/>
      <c r="N29" s="367"/>
      <c r="O29" s="367"/>
      <c r="P29" s="367"/>
      <c r="Q29" s="367"/>
      <c r="R29" s="93"/>
      <c r="S29" s="368" t="str">
        <f t="shared" si="0"/>
        <v>OK</v>
      </c>
    </row>
    <row r="30" spans="2:19" s="12" customFormat="1" ht="12.75">
      <c r="B30" s="93"/>
      <c r="C30" s="93"/>
      <c r="D30" s="93"/>
      <c r="E30" s="367"/>
      <c r="F30" s="367"/>
      <c r="G30" s="367"/>
      <c r="H30" s="367"/>
      <c r="I30" s="367"/>
      <c r="J30" s="367"/>
      <c r="K30" s="367"/>
      <c r="L30" s="367"/>
      <c r="M30" s="367"/>
      <c r="N30" s="367"/>
      <c r="O30" s="367"/>
      <c r="P30" s="367"/>
      <c r="Q30" s="367"/>
      <c r="R30" s="93"/>
      <c r="S30" s="368" t="str">
        <f t="shared" si="0"/>
        <v>OK</v>
      </c>
    </row>
    <row r="31" spans="2:19" s="12" customFormat="1" ht="12.75">
      <c r="B31" s="93"/>
      <c r="C31" s="93"/>
      <c r="D31" s="93"/>
      <c r="E31" s="367"/>
      <c r="F31" s="367"/>
      <c r="G31" s="367"/>
      <c r="H31" s="367"/>
      <c r="I31" s="367"/>
      <c r="J31" s="367"/>
      <c r="K31" s="367"/>
      <c r="L31" s="367"/>
      <c r="M31" s="367"/>
      <c r="N31" s="367"/>
      <c r="O31" s="367"/>
      <c r="P31" s="367"/>
      <c r="Q31" s="367"/>
      <c r="R31" s="93"/>
      <c r="S31" s="368" t="str">
        <f t="shared" si="0"/>
        <v>OK</v>
      </c>
    </row>
    <row r="32" spans="2:19" s="12" customFormat="1" ht="12.75">
      <c r="B32" s="93"/>
      <c r="C32" s="93"/>
      <c r="D32" s="93"/>
      <c r="E32" s="367"/>
      <c r="F32" s="367"/>
      <c r="G32" s="367"/>
      <c r="H32" s="367"/>
      <c r="I32" s="367"/>
      <c r="J32" s="367"/>
      <c r="K32" s="367"/>
      <c r="L32" s="367"/>
      <c r="M32" s="367"/>
      <c r="N32" s="367"/>
      <c r="O32" s="367"/>
      <c r="P32" s="367"/>
      <c r="Q32" s="367"/>
      <c r="R32" s="93"/>
      <c r="S32" s="368" t="str">
        <f t="shared" si="0"/>
        <v>OK</v>
      </c>
    </row>
    <row r="33" spans="2:19" s="12" customFormat="1" ht="12.75">
      <c r="B33" s="93"/>
      <c r="C33" s="93"/>
      <c r="D33" s="93"/>
      <c r="E33" s="367"/>
      <c r="F33" s="367"/>
      <c r="G33" s="367"/>
      <c r="H33" s="367"/>
      <c r="I33" s="367"/>
      <c r="J33" s="367"/>
      <c r="K33" s="367"/>
      <c r="L33" s="367"/>
      <c r="M33" s="367"/>
      <c r="N33" s="367"/>
      <c r="O33" s="367"/>
      <c r="P33" s="367"/>
      <c r="Q33" s="367"/>
      <c r="R33" s="93"/>
      <c r="S33" s="368" t="str">
        <f t="shared" si="0"/>
        <v>OK</v>
      </c>
    </row>
    <row r="34" spans="2:19" s="12" customFormat="1" ht="12.75">
      <c r="B34" s="93"/>
      <c r="C34" s="93"/>
      <c r="D34" s="93"/>
      <c r="E34" s="367"/>
      <c r="F34" s="367"/>
      <c r="G34" s="367"/>
      <c r="H34" s="367"/>
      <c r="I34" s="367"/>
      <c r="J34" s="367"/>
      <c r="K34" s="367"/>
      <c r="L34" s="367"/>
      <c r="M34" s="367"/>
      <c r="N34" s="367"/>
      <c r="O34" s="367"/>
      <c r="P34" s="367"/>
      <c r="Q34" s="367"/>
      <c r="R34" s="93"/>
      <c r="S34" s="368" t="str">
        <f t="shared" si="0"/>
        <v>OK</v>
      </c>
    </row>
    <row r="35" spans="2:19" s="12" customFormat="1" ht="12.75">
      <c r="B35" s="93"/>
      <c r="C35" s="93"/>
      <c r="D35" s="93"/>
      <c r="E35" s="367"/>
      <c r="F35" s="367"/>
      <c r="G35" s="367"/>
      <c r="H35" s="367"/>
      <c r="I35" s="367"/>
      <c r="J35" s="367"/>
      <c r="K35" s="367"/>
      <c r="L35" s="367"/>
      <c r="M35" s="367"/>
      <c r="N35" s="367"/>
      <c r="O35" s="367"/>
      <c r="P35" s="367"/>
      <c r="Q35" s="367"/>
      <c r="R35" s="93"/>
      <c r="S35" s="368" t="str">
        <f t="shared" si="0"/>
        <v>OK</v>
      </c>
    </row>
    <row r="36" spans="2:19" s="12" customFormat="1" ht="12.75">
      <c r="B36" s="93"/>
      <c r="C36" s="93"/>
      <c r="D36" s="93"/>
      <c r="E36" s="367"/>
      <c r="F36" s="367"/>
      <c r="G36" s="367"/>
      <c r="H36" s="367"/>
      <c r="I36" s="367"/>
      <c r="J36" s="367"/>
      <c r="K36" s="367"/>
      <c r="L36" s="367"/>
      <c r="M36" s="367"/>
      <c r="N36" s="367"/>
      <c r="O36" s="367"/>
      <c r="P36" s="367"/>
      <c r="Q36" s="367"/>
      <c r="R36" s="93"/>
      <c r="S36" s="368" t="str">
        <f t="shared" si="0"/>
        <v>OK</v>
      </c>
    </row>
    <row r="37" spans="2:19" s="12" customFormat="1" ht="12.75">
      <c r="B37" s="93"/>
      <c r="C37" s="93"/>
      <c r="D37" s="93"/>
      <c r="E37" s="367"/>
      <c r="F37" s="367"/>
      <c r="G37" s="367"/>
      <c r="H37" s="367"/>
      <c r="I37" s="367"/>
      <c r="J37" s="367"/>
      <c r="K37" s="367"/>
      <c r="L37" s="367"/>
      <c r="M37" s="367"/>
      <c r="N37" s="367"/>
      <c r="O37" s="367"/>
      <c r="P37" s="367"/>
      <c r="Q37" s="367"/>
      <c r="R37" s="93"/>
      <c r="S37" s="368" t="str">
        <f t="shared" si="0"/>
        <v>OK</v>
      </c>
    </row>
    <row r="38" spans="2:19" s="12" customFormat="1" ht="12.75">
      <c r="B38" s="93"/>
      <c r="C38" s="93"/>
      <c r="D38" s="93"/>
      <c r="E38" s="367"/>
      <c r="F38" s="367"/>
      <c r="G38" s="367"/>
      <c r="H38" s="367"/>
      <c r="I38" s="367"/>
      <c r="J38" s="367"/>
      <c r="K38" s="367"/>
      <c r="L38" s="367"/>
      <c r="M38" s="367"/>
      <c r="N38" s="367"/>
      <c r="O38" s="367"/>
      <c r="P38" s="367"/>
      <c r="Q38" s="367"/>
      <c r="R38" s="93"/>
      <c r="S38" s="368" t="str">
        <f t="shared" si="0"/>
        <v>OK</v>
      </c>
    </row>
    <row r="39" spans="2:19" s="12" customFormat="1" ht="12.75">
      <c r="B39" s="93"/>
      <c r="C39" s="93"/>
      <c r="D39" s="93"/>
      <c r="E39" s="367"/>
      <c r="F39" s="367"/>
      <c r="G39" s="367"/>
      <c r="H39" s="367"/>
      <c r="I39" s="367"/>
      <c r="J39" s="367"/>
      <c r="K39" s="367"/>
      <c r="L39" s="367"/>
      <c r="M39" s="367"/>
      <c r="N39" s="367"/>
      <c r="O39" s="367"/>
      <c r="P39" s="367"/>
      <c r="Q39" s="367"/>
      <c r="R39" s="93"/>
      <c r="S39" s="368" t="str">
        <f t="shared" si="0"/>
        <v>OK</v>
      </c>
    </row>
    <row r="40" spans="2:19" s="12" customFormat="1" ht="12.75">
      <c r="B40" s="93"/>
      <c r="C40" s="93"/>
      <c r="D40" s="93"/>
      <c r="E40" s="367"/>
      <c r="F40" s="367"/>
      <c r="G40" s="367"/>
      <c r="H40" s="367"/>
      <c r="I40" s="367"/>
      <c r="J40" s="367"/>
      <c r="K40" s="367"/>
      <c r="L40" s="367"/>
      <c r="M40" s="367"/>
      <c r="N40" s="367"/>
      <c r="O40" s="367"/>
      <c r="P40" s="367"/>
      <c r="Q40" s="367"/>
      <c r="R40" s="93"/>
      <c r="S40" s="368" t="str">
        <f t="shared" si="0"/>
        <v>OK</v>
      </c>
    </row>
    <row r="41" spans="2:19" s="12" customFormat="1" ht="12.75">
      <c r="B41" s="93"/>
      <c r="C41" s="93"/>
      <c r="D41" s="93"/>
      <c r="E41" s="367"/>
      <c r="F41" s="367"/>
      <c r="G41" s="367"/>
      <c r="H41" s="367"/>
      <c r="I41" s="367"/>
      <c r="J41" s="367"/>
      <c r="K41" s="367"/>
      <c r="L41" s="367"/>
      <c r="M41" s="367"/>
      <c r="N41" s="367"/>
      <c r="O41" s="367"/>
      <c r="P41" s="367"/>
      <c r="Q41" s="367"/>
      <c r="R41" s="93"/>
      <c r="S41" s="368" t="str">
        <f t="shared" si="0"/>
        <v>OK</v>
      </c>
    </row>
    <row r="42" spans="2:19" s="12" customFormat="1" ht="12.75">
      <c r="B42" s="93"/>
      <c r="C42" s="93"/>
      <c r="D42" s="93"/>
      <c r="E42" s="367"/>
      <c r="F42" s="367"/>
      <c r="G42" s="367"/>
      <c r="H42" s="367"/>
      <c r="I42" s="367"/>
      <c r="J42" s="367"/>
      <c r="K42" s="367"/>
      <c r="L42" s="367"/>
      <c r="M42" s="367"/>
      <c r="N42" s="367"/>
      <c r="O42" s="367"/>
      <c r="P42" s="367"/>
      <c r="Q42" s="367"/>
      <c r="R42" s="93"/>
      <c r="S42" s="368" t="str">
        <f t="shared" si="0"/>
        <v>OK</v>
      </c>
    </row>
    <row r="43" spans="2:19" s="12" customFormat="1" ht="12.75">
      <c r="B43" s="93"/>
      <c r="C43" s="93"/>
      <c r="D43" s="93"/>
      <c r="E43" s="367"/>
      <c r="F43" s="367"/>
      <c r="G43" s="367"/>
      <c r="H43" s="367"/>
      <c r="I43" s="367"/>
      <c r="J43" s="367"/>
      <c r="K43" s="367"/>
      <c r="L43" s="367"/>
      <c r="M43" s="367"/>
      <c r="N43" s="367"/>
      <c r="O43" s="367"/>
      <c r="P43" s="367"/>
      <c r="Q43" s="367"/>
      <c r="R43" s="93"/>
      <c r="S43" s="368" t="str">
        <f t="shared" ref="S43:S60" si="1">IF(AND(E43&lt;&gt;0,R43=""),"Commentary Required","OK")</f>
        <v>OK</v>
      </c>
    </row>
    <row r="44" spans="2:19" s="12" customFormat="1" ht="12.75">
      <c r="B44" s="93"/>
      <c r="C44" s="93"/>
      <c r="D44" s="93"/>
      <c r="E44" s="367"/>
      <c r="F44" s="367"/>
      <c r="G44" s="367"/>
      <c r="H44" s="367"/>
      <c r="I44" s="367"/>
      <c r="J44" s="367"/>
      <c r="K44" s="367"/>
      <c r="L44" s="367"/>
      <c r="M44" s="367"/>
      <c r="N44" s="367"/>
      <c r="O44" s="367"/>
      <c r="P44" s="367"/>
      <c r="Q44" s="367"/>
      <c r="R44" s="93"/>
      <c r="S44" s="368" t="str">
        <f t="shared" si="1"/>
        <v>OK</v>
      </c>
    </row>
    <row r="45" spans="2:19" s="12" customFormat="1" ht="12.75">
      <c r="B45" s="93"/>
      <c r="C45" s="93"/>
      <c r="D45" s="93"/>
      <c r="E45" s="367"/>
      <c r="F45" s="367"/>
      <c r="G45" s="367"/>
      <c r="H45" s="367"/>
      <c r="I45" s="367"/>
      <c r="J45" s="367"/>
      <c r="K45" s="367"/>
      <c r="L45" s="367"/>
      <c r="M45" s="367"/>
      <c r="N45" s="367"/>
      <c r="O45" s="367"/>
      <c r="P45" s="367"/>
      <c r="Q45" s="367"/>
      <c r="R45" s="93"/>
      <c r="S45" s="368" t="str">
        <f t="shared" si="1"/>
        <v>OK</v>
      </c>
    </row>
    <row r="46" spans="2:19" s="12" customFormat="1" ht="12.75">
      <c r="B46" s="93"/>
      <c r="C46" s="93"/>
      <c r="D46" s="93"/>
      <c r="E46" s="367"/>
      <c r="F46" s="367"/>
      <c r="G46" s="367"/>
      <c r="H46" s="367"/>
      <c r="I46" s="367"/>
      <c r="J46" s="367"/>
      <c r="K46" s="367"/>
      <c r="L46" s="367"/>
      <c r="M46" s="367"/>
      <c r="N46" s="367"/>
      <c r="O46" s="367"/>
      <c r="P46" s="367"/>
      <c r="Q46" s="367"/>
      <c r="R46" s="93"/>
      <c r="S46" s="368" t="str">
        <f t="shared" si="1"/>
        <v>OK</v>
      </c>
    </row>
    <row r="47" spans="2:19" s="12" customFormat="1" ht="12.75">
      <c r="B47" s="93"/>
      <c r="C47" s="93"/>
      <c r="D47" s="93"/>
      <c r="E47" s="367"/>
      <c r="F47" s="367"/>
      <c r="G47" s="367"/>
      <c r="H47" s="367"/>
      <c r="I47" s="367"/>
      <c r="J47" s="367"/>
      <c r="K47" s="367"/>
      <c r="L47" s="367"/>
      <c r="M47" s="367"/>
      <c r="N47" s="367"/>
      <c r="O47" s="367"/>
      <c r="P47" s="367"/>
      <c r="Q47" s="367"/>
      <c r="R47" s="93"/>
      <c r="S47" s="368" t="str">
        <f t="shared" si="1"/>
        <v>OK</v>
      </c>
    </row>
    <row r="48" spans="2:19" s="12" customFormat="1" ht="12.75">
      <c r="B48" s="93"/>
      <c r="C48" s="93"/>
      <c r="D48" s="93"/>
      <c r="E48" s="367"/>
      <c r="F48" s="367"/>
      <c r="G48" s="367"/>
      <c r="H48" s="367"/>
      <c r="I48" s="367"/>
      <c r="J48" s="367"/>
      <c r="K48" s="367"/>
      <c r="L48" s="367"/>
      <c r="M48" s="367"/>
      <c r="N48" s="367"/>
      <c r="O48" s="367"/>
      <c r="P48" s="367"/>
      <c r="Q48" s="367"/>
      <c r="R48" s="93"/>
      <c r="S48" s="368" t="str">
        <f t="shared" si="1"/>
        <v>OK</v>
      </c>
    </row>
    <row r="49" spans="2:19" s="12" customFormat="1" ht="12.75">
      <c r="B49" s="93"/>
      <c r="C49" s="93"/>
      <c r="D49" s="93"/>
      <c r="E49" s="367"/>
      <c r="F49" s="367"/>
      <c r="G49" s="367"/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93"/>
      <c r="S49" s="368" t="str">
        <f t="shared" si="1"/>
        <v>OK</v>
      </c>
    </row>
    <row r="50" spans="2:19" s="12" customFormat="1" ht="12.75">
      <c r="B50" s="93"/>
      <c r="C50" s="93"/>
      <c r="D50" s="93"/>
      <c r="E50" s="367"/>
      <c r="F50" s="367"/>
      <c r="G50" s="367"/>
      <c r="H50" s="367"/>
      <c r="I50" s="367"/>
      <c r="J50" s="367"/>
      <c r="K50" s="367"/>
      <c r="L50" s="367"/>
      <c r="M50" s="367"/>
      <c r="N50" s="367"/>
      <c r="O50" s="367"/>
      <c r="P50" s="367"/>
      <c r="Q50" s="367"/>
      <c r="R50" s="93"/>
      <c r="S50" s="368" t="str">
        <f t="shared" si="1"/>
        <v>OK</v>
      </c>
    </row>
    <row r="51" spans="2:19" s="12" customFormat="1" ht="12.75">
      <c r="B51" s="93"/>
      <c r="C51" s="93"/>
      <c r="D51" s="93"/>
      <c r="E51" s="367"/>
      <c r="F51" s="367"/>
      <c r="G51" s="367"/>
      <c r="H51" s="367"/>
      <c r="I51" s="367"/>
      <c r="J51" s="367"/>
      <c r="K51" s="367"/>
      <c r="L51" s="367"/>
      <c r="M51" s="367"/>
      <c r="N51" s="367"/>
      <c r="O51" s="367"/>
      <c r="P51" s="367"/>
      <c r="Q51" s="367"/>
      <c r="R51" s="93"/>
      <c r="S51" s="368" t="str">
        <f t="shared" si="1"/>
        <v>OK</v>
      </c>
    </row>
    <row r="52" spans="2:19" s="12" customFormat="1" ht="12.75">
      <c r="B52" s="93"/>
      <c r="C52" s="93"/>
      <c r="D52" s="93"/>
      <c r="E52" s="367"/>
      <c r="F52" s="367"/>
      <c r="G52" s="367"/>
      <c r="H52" s="367"/>
      <c r="I52" s="367"/>
      <c r="J52" s="367"/>
      <c r="K52" s="367"/>
      <c r="L52" s="367"/>
      <c r="M52" s="367"/>
      <c r="N52" s="367"/>
      <c r="O52" s="367"/>
      <c r="P52" s="367"/>
      <c r="Q52" s="367"/>
      <c r="R52" s="93"/>
      <c r="S52" s="368" t="str">
        <f t="shared" si="1"/>
        <v>OK</v>
      </c>
    </row>
    <row r="53" spans="2:19" s="12" customFormat="1" ht="12.75">
      <c r="B53" s="93"/>
      <c r="C53" s="93"/>
      <c r="D53" s="93"/>
      <c r="E53" s="367"/>
      <c r="F53" s="367"/>
      <c r="G53" s="367"/>
      <c r="H53" s="367"/>
      <c r="I53" s="367"/>
      <c r="J53" s="367"/>
      <c r="K53" s="367"/>
      <c r="L53" s="367"/>
      <c r="M53" s="367"/>
      <c r="N53" s="367"/>
      <c r="O53" s="367"/>
      <c r="P53" s="367"/>
      <c r="Q53" s="367"/>
      <c r="R53" s="93"/>
      <c r="S53" s="368" t="str">
        <f t="shared" si="1"/>
        <v>OK</v>
      </c>
    </row>
    <row r="54" spans="2:19" s="12" customFormat="1" ht="12.75">
      <c r="B54" s="93"/>
      <c r="C54" s="93"/>
      <c r="D54" s="93"/>
      <c r="E54" s="367"/>
      <c r="F54" s="367"/>
      <c r="G54" s="367"/>
      <c r="H54" s="367"/>
      <c r="I54" s="367"/>
      <c r="J54" s="367"/>
      <c r="K54" s="367"/>
      <c r="L54" s="367"/>
      <c r="M54" s="367"/>
      <c r="N54" s="367"/>
      <c r="O54" s="367"/>
      <c r="P54" s="367"/>
      <c r="Q54" s="367"/>
      <c r="R54" s="93"/>
      <c r="S54" s="368" t="str">
        <f t="shared" si="1"/>
        <v>OK</v>
      </c>
    </row>
    <row r="55" spans="2:19" s="12" customFormat="1" ht="12.75">
      <c r="B55" s="93"/>
      <c r="C55" s="93"/>
      <c r="D55" s="93"/>
      <c r="E55" s="367"/>
      <c r="F55" s="367"/>
      <c r="G55" s="367"/>
      <c r="H55" s="367"/>
      <c r="I55" s="367"/>
      <c r="J55" s="367"/>
      <c r="K55" s="367"/>
      <c r="L55" s="367"/>
      <c r="M55" s="367"/>
      <c r="N55" s="367"/>
      <c r="O55" s="367"/>
      <c r="P55" s="367"/>
      <c r="Q55" s="367"/>
      <c r="R55" s="93"/>
      <c r="S55" s="368" t="str">
        <f t="shared" si="1"/>
        <v>OK</v>
      </c>
    </row>
    <row r="56" spans="2:19" s="12" customFormat="1" ht="12.75">
      <c r="B56" s="93"/>
      <c r="C56" s="93"/>
      <c r="D56" s="93"/>
      <c r="E56" s="367"/>
      <c r="F56" s="367"/>
      <c r="G56" s="367"/>
      <c r="H56" s="367"/>
      <c r="I56" s="367"/>
      <c r="J56" s="367"/>
      <c r="K56" s="367"/>
      <c r="L56" s="367"/>
      <c r="M56" s="367"/>
      <c r="N56" s="367"/>
      <c r="O56" s="367"/>
      <c r="P56" s="367"/>
      <c r="Q56" s="367"/>
      <c r="R56" s="93"/>
      <c r="S56" s="368" t="str">
        <f t="shared" si="1"/>
        <v>OK</v>
      </c>
    </row>
    <row r="57" spans="2:19" s="12" customFormat="1" ht="12.75">
      <c r="B57" s="93"/>
      <c r="C57" s="93"/>
      <c r="D57" s="93"/>
      <c r="E57" s="367"/>
      <c r="F57" s="367"/>
      <c r="G57" s="367"/>
      <c r="H57" s="367"/>
      <c r="I57" s="367"/>
      <c r="J57" s="367"/>
      <c r="K57" s="367"/>
      <c r="L57" s="367"/>
      <c r="M57" s="367"/>
      <c r="N57" s="367"/>
      <c r="O57" s="367"/>
      <c r="P57" s="367"/>
      <c r="Q57" s="367"/>
      <c r="R57" s="93"/>
      <c r="S57" s="368" t="str">
        <f t="shared" si="1"/>
        <v>OK</v>
      </c>
    </row>
    <row r="58" spans="2:19" s="12" customFormat="1" ht="12.75">
      <c r="B58" s="93"/>
      <c r="C58" s="93"/>
      <c r="D58" s="93"/>
      <c r="E58" s="367"/>
      <c r="F58" s="367"/>
      <c r="G58" s="367"/>
      <c r="H58" s="367"/>
      <c r="I58" s="367"/>
      <c r="J58" s="367"/>
      <c r="K58" s="367"/>
      <c r="L58" s="367"/>
      <c r="M58" s="367"/>
      <c r="N58" s="367"/>
      <c r="O58" s="367"/>
      <c r="P58" s="367"/>
      <c r="Q58" s="367"/>
      <c r="R58" s="93"/>
      <c r="S58" s="368" t="str">
        <f t="shared" si="1"/>
        <v>OK</v>
      </c>
    </row>
    <row r="59" spans="2:19" s="12" customFormat="1" ht="12.75">
      <c r="B59" s="93"/>
      <c r="C59" s="93"/>
      <c r="D59" s="93"/>
      <c r="E59" s="367"/>
      <c r="F59" s="367"/>
      <c r="G59" s="367"/>
      <c r="H59" s="367"/>
      <c r="I59" s="367"/>
      <c r="J59" s="367"/>
      <c r="K59" s="367"/>
      <c r="L59" s="367"/>
      <c r="M59" s="367"/>
      <c r="N59" s="367"/>
      <c r="O59" s="367"/>
      <c r="P59" s="367"/>
      <c r="Q59" s="367"/>
      <c r="R59" s="93"/>
      <c r="S59" s="368" t="str">
        <f t="shared" si="1"/>
        <v>OK</v>
      </c>
    </row>
    <row r="60" spans="2:19" s="12" customFormat="1" ht="12.75">
      <c r="B60" s="93"/>
      <c r="C60" s="93"/>
      <c r="D60" s="93"/>
      <c r="E60" s="367"/>
      <c r="F60" s="367"/>
      <c r="G60" s="367"/>
      <c r="H60" s="367"/>
      <c r="I60" s="367"/>
      <c r="J60" s="367"/>
      <c r="K60" s="367"/>
      <c r="L60" s="367"/>
      <c r="M60" s="367"/>
      <c r="N60" s="367"/>
      <c r="O60" s="367"/>
      <c r="P60" s="367"/>
      <c r="Q60" s="367"/>
      <c r="R60" s="93"/>
      <c r="S60" s="368" t="str">
        <f t="shared" si="1"/>
        <v>OK</v>
      </c>
    </row>
    <row r="61" spans="2:19" s="12" customFormat="1" ht="36.950000000000003" customHeight="1">
      <c r="B61" s="369"/>
      <c r="C61" s="369"/>
      <c r="D61" s="369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369"/>
      <c r="S61" s="370"/>
    </row>
    <row r="62" spans="2:19" s="12" customFormat="1">
      <c r="E62"/>
    </row>
    <row r="63" spans="2:19" s="12" customFormat="1" ht="12.75">
      <c r="B63" s="371" t="s">
        <v>617</v>
      </c>
      <c r="C63" s="371" t="s">
        <v>618</v>
      </c>
      <c r="D63" s="371" t="s">
        <v>619</v>
      </c>
      <c r="E63" s="371" t="s">
        <v>937</v>
      </c>
      <c r="F63" s="371" t="s">
        <v>938</v>
      </c>
      <c r="G63" s="371" t="s">
        <v>939</v>
      </c>
      <c r="H63" s="371" t="s">
        <v>940</v>
      </c>
      <c r="I63" s="371" t="s">
        <v>941</v>
      </c>
      <c r="J63" s="371" t="s">
        <v>942</v>
      </c>
      <c r="K63" s="371" t="s">
        <v>943</v>
      </c>
      <c r="L63" s="371" t="s">
        <v>944</v>
      </c>
      <c r="M63" s="371" t="s">
        <v>988</v>
      </c>
      <c r="N63" s="371" t="s">
        <v>989</v>
      </c>
      <c r="O63" s="371" t="s">
        <v>990</v>
      </c>
      <c r="P63" s="371" t="s">
        <v>991</v>
      </c>
      <c r="Q63" s="371" t="s">
        <v>992</v>
      </c>
      <c r="R63" s="371" t="s">
        <v>993</v>
      </c>
      <c r="S63" s="371" t="s">
        <v>994</v>
      </c>
    </row>
    <row r="64" spans="2:19" s="12" customFormat="1" ht="112.5" customHeight="1">
      <c r="B64" s="347" t="s">
        <v>579</v>
      </c>
      <c r="C64" s="347" t="s">
        <v>995</v>
      </c>
      <c r="D64" s="347" t="s">
        <v>580</v>
      </c>
      <c r="E64" s="347" t="s">
        <v>996</v>
      </c>
      <c r="F64" s="347" t="s">
        <v>997</v>
      </c>
      <c r="G64" s="347" t="s">
        <v>998</v>
      </c>
      <c r="H64" s="347" t="s">
        <v>581</v>
      </c>
      <c r="I64" s="347" t="s">
        <v>999</v>
      </c>
      <c r="J64" s="347" t="s">
        <v>1000</v>
      </c>
      <c r="K64" s="347" t="s">
        <v>1001</v>
      </c>
      <c r="L64" s="347" t="s">
        <v>1002</v>
      </c>
      <c r="M64" s="347" t="s">
        <v>1003</v>
      </c>
      <c r="N64" s="347" t="s">
        <v>1004</v>
      </c>
      <c r="O64" s="347" t="s">
        <v>582</v>
      </c>
      <c r="P64" s="347" t="s">
        <v>1005</v>
      </c>
      <c r="Q64" s="347" t="s">
        <v>1006</v>
      </c>
      <c r="R64" s="347" t="s">
        <v>1007</v>
      </c>
      <c r="S64" s="347" t="s">
        <v>583</v>
      </c>
    </row>
    <row r="65" spans="2:19" s="12" customFormat="1" ht="13.5" customHeight="1">
      <c r="B65" s="96"/>
      <c r="C65" s="372"/>
      <c r="D65" s="372"/>
      <c r="E65" s="372"/>
      <c r="F65" s="372"/>
      <c r="G65" s="372"/>
      <c r="H65" s="372"/>
      <c r="I65" s="372"/>
      <c r="J65" s="367"/>
      <c r="K65" s="367"/>
      <c r="L65" s="367"/>
      <c r="M65" s="367"/>
      <c r="N65" s="372"/>
      <c r="O65" s="373"/>
      <c r="P65" s="374"/>
      <c r="Q65" s="367"/>
      <c r="R65" s="374"/>
      <c r="S65" s="374"/>
    </row>
    <row r="66" spans="2:19" s="12" customFormat="1" ht="12.75">
      <c r="B66" s="96"/>
      <c r="C66" s="372"/>
      <c r="D66" s="372"/>
      <c r="E66" s="372"/>
      <c r="F66" s="372"/>
      <c r="G66" s="372"/>
      <c r="H66" s="372"/>
      <c r="I66" s="372"/>
      <c r="J66" s="367"/>
      <c r="K66" s="367"/>
      <c r="L66" s="367"/>
      <c r="M66" s="367"/>
      <c r="N66" s="372"/>
      <c r="O66" s="373"/>
      <c r="P66" s="374"/>
      <c r="Q66" s="367"/>
      <c r="R66" s="374"/>
      <c r="S66" s="374"/>
    </row>
    <row r="67" spans="2:19" s="12" customFormat="1" ht="12.75">
      <c r="B67" s="96"/>
      <c r="C67" s="372"/>
      <c r="D67" s="372"/>
      <c r="E67" s="372"/>
      <c r="F67" s="372"/>
      <c r="G67" s="372"/>
      <c r="H67" s="372"/>
      <c r="I67" s="372"/>
      <c r="J67" s="367"/>
      <c r="K67" s="367"/>
      <c r="L67" s="367"/>
      <c r="M67" s="367"/>
      <c r="N67" s="372"/>
      <c r="O67" s="373"/>
      <c r="P67" s="374"/>
      <c r="Q67" s="367"/>
      <c r="R67" s="374"/>
      <c r="S67" s="374"/>
    </row>
    <row r="68" spans="2:19" s="12" customFormat="1" ht="12.75">
      <c r="B68" s="96"/>
      <c r="C68" s="372"/>
      <c r="D68" s="372"/>
      <c r="E68" s="372"/>
      <c r="F68" s="372"/>
      <c r="G68" s="372"/>
      <c r="H68" s="372"/>
      <c r="I68" s="372"/>
      <c r="J68" s="367"/>
      <c r="K68" s="367"/>
      <c r="L68" s="367"/>
      <c r="M68" s="367"/>
      <c r="N68" s="372"/>
      <c r="O68" s="373"/>
      <c r="P68" s="374"/>
      <c r="Q68" s="367"/>
      <c r="R68" s="374"/>
      <c r="S68" s="374"/>
    </row>
    <row r="69" spans="2:19" s="12" customFormat="1" ht="12.75">
      <c r="B69" s="96"/>
      <c r="C69" s="372"/>
      <c r="D69" s="372"/>
      <c r="E69" s="372"/>
      <c r="F69" s="372"/>
      <c r="G69" s="372"/>
      <c r="H69" s="372"/>
      <c r="I69" s="372"/>
      <c r="J69" s="367"/>
      <c r="K69" s="367"/>
      <c r="L69" s="367"/>
      <c r="M69" s="367"/>
      <c r="N69" s="372"/>
      <c r="O69" s="373"/>
      <c r="P69" s="374"/>
      <c r="Q69" s="367"/>
      <c r="R69" s="374"/>
      <c r="S69" s="374"/>
    </row>
    <row r="70" spans="2:19" s="12" customFormat="1" ht="36.950000000000003" customHeight="1">
      <c r="B70" s="375"/>
      <c r="C70" s="375"/>
      <c r="D70" s="375"/>
      <c r="E70" s="375"/>
      <c r="F70" s="375"/>
      <c r="G70" s="375"/>
      <c r="H70" s="375"/>
      <c r="I70" s="375"/>
      <c r="J70" s="375"/>
      <c r="K70" s="375"/>
      <c r="L70" s="338" t="s">
        <v>935</v>
      </c>
      <c r="M70" s="85">
        <f>SUM(M65:M69)</f>
        <v>0</v>
      </c>
      <c r="N70" s="375"/>
      <c r="O70" s="375"/>
      <c r="P70" s="375"/>
      <c r="Q70" s="375"/>
      <c r="R70" s="375"/>
      <c r="S70" s="375"/>
    </row>
    <row r="71" spans="2:19" s="12" customFormat="1" ht="12.75">
      <c r="L71" s="338" t="s">
        <v>1008</v>
      </c>
      <c r="M71" s="85">
        <f>SUMIF(M65:M69,"&gt;=0",M65:M69)</f>
        <v>0</v>
      </c>
    </row>
    <row r="72" spans="2:19" s="12" customFormat="1" ht="12.75"/>
    <row r="73" spans="2:19" s="12" customFormat="1" ht="12.75"/>
    <row r="74" spans="2:19" s="12" customFormat="1" ht="12.75">
      <c r="B74" s="343"/>
      <c r="C74" s="327" t="s">
        <v>853</v>
      </c>
      <c r="D74" s="327" t="s">
        <v>854</v>
      </c>
      <c r="E74" s="327" t="s">
        <v>855</v>
      </c>
      <c r="F74" s="327" t="s">
        <v>766</v>
      </c>
      <c r="G74" s="327" t="s">
        <v>775</v>
      </c>
    </row>
    <row r="75" spans="2:19" s="12" customFormat="1" ht="12.75">
      <c r="B75" s="343" t="s">
        <v>1009</v>
      </c>
      <c r="C75" s="327" t="s">
        <v>1010</v>
      </c>
      <c r="D75" s="79">
        <f>M70</f>
        <v>0</v>
      </c>
      <c r="E75" s="79">
        <f>'F.1 EBS'!B39-'F.1 EBS'!B97</f>
        <v>0</v>
      </c>
      <c r="F75" s="329">
        <v>1</v>
      </c>
      <c r="G75" s="275" t="str">
        <f>IF(ABS(E75-D75)&lt;=F75,"OK","Error")</f>
        <v>OK</v>
      </c>
    </row>
    <row r="76" spans="2:19" s="12" customFormat="1" ht="12.75">
      <c r="B76" s="343" t="s">
        <v>1011</v>
      </c>
      <c r="C76" s="327" t="s">
        <v>1010</v>
      </c>
      <c r="D76" s="79">
        <f>M71</f>
        <v>0</v>
      </c>
      <c r="E76" s="79">
        <f>'F.1 EBS'!B39</f>
        <v>0</v>
      </c>
      <c r="F76" s="329">
        <v>1</v>
      </c>
      <c r="G76" s="275" t="str">
        <f>IF(ABS(E76-D76)&lt;=F76,"OK","Error")</f>
        <v>OK</v>
      </c>
    </row>
  </sheetData>
  <sheetProtection insertHyperlinks="0"/>
  <mergeCells count="12">
    <mergeCell ref="B8:B10"/>
    <mergeCell ref="C8:C10"/>
    <mergeCell ref="D8:D10"/>
    <mergeCell ref="E8:E10"/>
    <mergeCell ref="F8:Q8"/>
    <mergeCell ref="R8:R10"/>
    <mergeCell ref="F9:G9"/>
    <mergeCell ref="H9:I9"/>
    <mergeCell ref="J9:K9"/>
    <mergeCell ref="L9:M9"/>
    <mergeCell ref="N9:O9"/>
    <mergeCell ref="P9:Q9"/>
  </mergeCells>
  <conditionalFormatting sqref="G75:G76">
    <cfRule type="cellIs" dxfId="102" priority="3" operator="equal">
      <formula>"OK"</formula>
    </cfRule>
    <cfRule type="cellIs" dxfId="101" priority="4" operator="equal">
      <formula>"Error"</formula>
    </cfRule>
  </conditionalFormatting>
  <conditionalFormatting sqref="S11:S60">
    <cfRule type="cellIs" dxfId="100" priority="2" operator="equal">
      <formula>"Commentary Required"</formula>
    </cfRule>
  </conditionalFormatting>
  <conditionalFormatting sqref="S11:S61">
    <cfRule type="cellIs" dxfId="99" priority="1" operator="equal">
      <formula>"OK"</formula>
    </cfRule>
  </conditionalFormatting>
  <conditionalFormatting sqref="S61">
    <cfRule type="cellIs" dxfId="98" priority="5" operator="equal">
      <formula>"Error"</formula>
    </cfRule>
  </conditionalFormatting>
  <dataValidations count="8">
    <dataValidation type="decimal" allowBlank="1" showInputMessage="1" showErrorMessage="1" errorTitle="Error" error="Please enter a number of +/- 11 digits" sqref="Q65:Q69 J65:M69 E11:Q60" xr:uid="{82B99F91-7E3B-4A90-9819-2E57483704AB}">
      <formula1>-99999999999</formula1>
      <formula2>99999999999</formula2>
    </dataValidation>
    <dataValidation type="list" allowBlank="1" showInputMessage="1" showErrorMessage="1" sqref="E65:E69" xr:uid="{0650A4E9-0CE7-48E5-819F-F99EB8A5F532}">
      <formula1>"Buy, Sell"</formula1>
    </dataValidation>
    <dataValidation type="list" allowBlank="1" showInputMessage="1" showErrorMessage="1" sqref="P9:Q9" xr:uid="{034319E1-4262-4671-9EF1-530CF04FEB6A}">
      <formula1>"Counterparty Default and Other Risk, Other Risk"</formula1>
    </dataValidation>
    <dataValidation type="list" allowBlank="1" showInputMessage="1" showErrorMessage="1" sqref="I65:I69" xr:uid="{80CE1D17-4D3D-49CE-9394-1036549F3AB7}">
      <formula1>"Exchange-traded, OTC"</formula1>
    </dataValidation>
    <dataValidation type="list" allowBlank="1" showInputMessage="1" showErrorMessage="1" sqref="F65:F69" xr:uid="{44AE6AAF-BB99-48B3-94E8-B2ACB38B6090}">
      <formula1>"Futures , Forwards , Swaps, Call options, Put options, Other Derivative Instruments"</formula1>
    </dataValidation>
    <dataValidation type="list" allowBlank="1" showInputMessage="1" showErrorMessage="1" sqref="G65:G69" xr:uid="{8E296757-B4AD-4A57-8524-72B6DFDC1CC3}">
      <formula1>"Interest Rate Contracts, Foreign Exchange Contracts, Equity Contracts, Credit Contracts, Others"</formula1>
    </dataValidation>
    <dataValidation type="list" allowBlank="1" showInputMessage="1" showErrorMessage="1" sqref="C65:C69" xr:uid="{6CB2B3CC-DB9B-4E7F-9847-E14CFC682719}">
      <formula1>"Participating, Linked Long Term (Class C), Retirement scheme category I (Class G), Retirement scheme category II (Class H), Other Long Term, General Insurance, Shareholder's surplus + non-insurance operations, Company"</formula1>
    </dataValidation>
    <dataValidation type="list" allowBlank="1" showInputMessage="1" showErrorMessage="1" sqref="R65:R69" xr:uid="{65BCEBE0-E5D7-4399-A1FE-21A00E30B6AC}">
      <formula1>"Yes, No, Not applicable"</formula1>
    </dataValidation>
  </dataValidations>
  <pageMargins left="0.7" right="0.7" top="0.75" bottom="0.75" header="0.3" footer="0.3"/>
  <pageSetup paperSize="8" scale="55" orientation="landscape" r:id="rId1"/>
  <colBreaks count="2" manualBreakCount="2">
    <brk id="11" max="55" man="1"/>
    <brk id="27" max="74" man="1"/>
  </colBreaks>
  <drawing r:id="rId2"/>
  <legacyDrawing r:id="rId3"/>
  <controls>
    <mc:AlternateContent xmlns:mc="http://schemas.openxmlformats.org/markup-compatibility/2006">
      <mc:Choice Requires="x14">
        <control shapeId="10245" r:id="rId4" name="FA4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5</xdr:col>
                <xdr:colOff>523875</xdr:colOff>
                <xdr:row>3</xdr:row>
                <xdr:rowOff>114300</xdr:rowOff>
              </to>
            </anchor>
          </controlPr>
        </control>
      </mc:Choice>
      <mc:Fallback>
        <control shapeId="10245" r:id="rId4" name="FA4_Clear_Worksheet"/>
      </mc:Fallback>
    </mc:AlternateContent>
    <mc:AlternateContent xmlns:mc="http://schemas.openxmlformats.org/markup-compatibility/2006">
      <mc:Choice Requires="x14">
        <control shapeId="10244" r:id="rId6" name="FA4_deleterow1">
          <controlPr defaultSize="0" autoLine="0" r:id="rId7">
            <anchor moveWithCells="1">
              <from>
                <xdr:col>3</xdr:col>
                <xdr:colOff>66675</xdr:colOff>
                <xdr:row>69</xdr:row>
                <xdr:rowOff>0</xdr:rowOff>
              </from>
              <to>
                <xdr:col>3</xdr:col>
                <xdr:colOff>1657350</xdr:colOff>
                <xdr:row>69</xdr:row>
                <xdr:rowOff>323850</xdr:rowOff>
              </to>
            </anchor>
          </controlPr>
        </control>
      </mc:Choice>
      <mc:Fallback>
        <control shapeId="10244" r:id="rId6" name="FA4_deleterow1"/>
      </mc:Fallback>
    </mc:AlternateContent>
    <mc:AlternateContent xmlns:mc="http://schemas.openxmlformats.org/markup-compatibility/2006">
      <mc:Choice Requires="x14">
        <control shapeId="10243" r:id="rId8" name="FA4_addrow1">
          <controlPr defaultSize="0" autoLine="0" r:id="rId9">
            <anchor moveWithCells="1">
              <from>
                <xdr:col>1</xdr:col>
                <xdr:colOff>66675</xdr:colOff>
                <xdr:row>69</xdr:row>
                <xdr:rowOff>0</xdr:rowOff>
              </from>
              <to>
                <xdr:col>1</xdr:col>
                <xdr:colOff>1657350</xdr:colOff>
                <xdr:row>69</xdr:row>
                <xdr:rowOff>323850</xdr:rowOff>
              </to>
            </anchor>
          </controlPr>
        </control>
      </mc:Choice>
      <mc:Fallback>
        <control shapeId="10243" r:id="rId8" name="FA4_addrow1"/>
      </mc:Fallback>
    </mc:AlternateContent>
    <mc:AlternateContent xmlns:mc="http://schemas.openxmlformats.org/markup-compatibility/2006">
      <mc:Choice Requires="x14">
        <control shapeId="10242" r:id="rId10" name="FA4_deleterow0">
          <controlPr defaultSize="0" autoLine="0" r:id="rId11">
            <anchor moveWithCells="1">
              <from>
                <xdr:col>3</xdr:col>
                <xdr:colOff>66675</xdr:colOff>
                <xdr:row>60</xdr:row>
                <xdr:rowOff>0</xdr:rowOff>
              </from>
              <to>
                <xdr:col>3</xdr:col>
                <xdr:colOff>1657350</xdr:colOff>
                <xdr:row>60</xdr:row>
                <xdr:rowOff>323850</xdr:rowOff>
              </to>
            </anchor>
          </controlPr>
        </control>
      </mc:Choice>
      <mc:Fallback>
        <control shapeId="10242" r:id="rId10" name="FA4_deleterow0"/>
      </mc:Fallback>
    </mc:AlternateContent>
    <mc:AlternateContent xmlns:mc="http://schemas.openxmlformats.org/markup-compatibility/2006">
      <mc:Choice Requires="x14">
        <control shapeId="10241" r:id="rId12" name="FA4_addrow0">
          <controlPr defaultSize="0" autoLine="0" r:id="rId13">
            <anchor moveWithCells="1">
              <from>
                <xdr:col>1</xdr:col>
                <xdr:colOff>66675</xdr:colOff>
                <xdr:row>60</xdr:row>
                <xdr:rowOff>0</xdr:rowOff>
              </from>
              <to>
                <xdr:col>1</xdr:col>
                <xdr:colOff>1657350</xdr:colOff>
                <xdr:row>60</xdr:row>
                <xdr:rowOff>323850</xdr:rowOff>
              </to>
            </anchor>
          </controlPr>
        </control>
      </mc:Choice>
      <mc:Fallback>
        <control shapeId="10241" r:id="rId12" name="FA4_addrow0"/>
      </mc:Fallback>
    </mc:AlternateContent>
  </control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0E23A6-B9AC-425F-AE80-D6A6EE7E6038}">
  <sheetPr codeName="Sheet56">
    <pageSetUpPr fitToPage="1"/>
  </sheetPr>
  <dimension ref="A1:L25"/>
  <sheetViews>
    <sheetView showGridLines="0" topLeftCell="B1" zoomScaleNormal="100" workbookViewId="0">
      <selection activeCell="B1" sqref="B1"/>
    </sheetView>
  </sheetViews>
  <sheetFormatPr defaultRowHeight="15"/>
  <cols>
    <col min="1" max="1" width="2" hidden="1" customWidth="1"/>
    <col min="2" max="2" width="44.42578125" customWidth="1"/>
    <col min="3" max="13" width="14.42578125" customWidth="1"/>
    <col min="14" max="14" width="3.42578125" customWidth="1"/>
  </cols>
  <sheetData>
    <row r="1" spans="2:12" ht="13.15" customHeight="1">
      <c r="B1" s="331" t="s">
        <v>16</v>
      </c>
      <c r="C1" s="332"/>
      <c r="D1" s="333"/>
      <c r="E1" s="333"/>
      <c r="F1" s="333"/>
      <c r="G1" s="333"/>
      <c r="H1" s="333"/>
      <c r="I1" s="333"/>
      <c r="J1" s="333"/>
      <c r="K1" s="333"/>
      <c r="L1" s="6"/>
    </row>
    <row r="2" spans="2:12" s="4" customFormat="1" ht="16.899999999999999" customHeight="1">
      <c r="B2" s="334" t="s">
        <v>593</v>
      </c>
      <c r="C2" s="211"/>
    </row>
    <row r="3" spans="2:12" s="4" customFormat="1" ht="16.899999999999999" customHeight="1">
      <c r="B3" s="334" t="s">
        <v>594</v>
      </c>
      <c r="C3" s="212"/>
    </row>
    <row r="4" spans="2:12" s="4" customFormat="1" ht="16.899999999999999" customHeight="1">
      <c r="B4" s="334" t="s">
        <v>595</v>
      </c>
      <c r="C4" s="213"/>
    </row>
    <row r="5" spans="2:12" s="12" customFormat="1" ht="12.75" hidden="1">
      <c r="B5" s="15"/>
      <c r="C5" s="15"/>
      <c r="D5" s="15"/>
      <c r="E5" s="15"/>
      <c r="F5" s="15"/>
      <c r="G5" s="15"/>
      <c r="H5" s="15"/>
      <c r="I5" s="15"/>
      <c r="J5" s="15"/>
      <c r="K5" s="15"/>
    </row>
    <row r="6" spans="2:12" s="12" customFormat="1" ht="12.75">
      <c r="B6" s="15" t="s">
        <v>596</v>
      </c>
      <c r="C6" s="15"/>
      <c r="D6" s="15"/>
      <c r="E6" s="15"/>
      <c r="F6" s="15"/>
      <c r="G6" s="15"/>
      <c r="H6" s="15"/>
      <c r="I6" s="15"/>
      <c r="J6" s="15"/>
      <c r="K6" s="15"/>
    </row>
    <row r="7" spans="2:12" s="12" customFormat="1" ht="12.75">
      <c r="B7" s="376" t="s">
        <v>600</v>
      </c>
      <c r="C7" s="376" t="s">
        <v>601</v>
      </c>
      <c r="D7" s="376" t="s">
        <v>602</v>
      </c>
      <c r="E7" s="376" t="s">
        <v>603</v>
      </c>
      <c r="F7" s="376" t="s">
        <v>604</v>
      </c>
      <c r="G7" s="376" t="s">
        <v>605</v>
      </c>
      <c r="H7" s="376" t="s">
        <v>606</v>
      </c>
      <c r="I7" s="376" t="s">
        <v>607</v>
      </c>
      <c r="J7" s="376" t="s">
        <v>608</v>
      </c>
      <c r="K7" s="376" t="s">
        <v>609</v>
      </c>
      <c r="L7" s="376" t="s">
        <v>610</v>
      </c>
    </row>
    <row r="8" spans="2:12" s="12" customFormat="1" ht="22.35" customHeight="1">
      <c r="B8" s="639"/>
      <c r="C8" s="640" t="s">
        <v>1012</v>
      </c>
      <c r="D8" s="640" t="s">
        <v>1013</v>
      </c>
      <c r="E8" s="641" t="s">
        <v>1014</v>
      </c>
      <c r="F8" s="641"/>
      <c r="G8" s="641"/>
      <c r="H8" s="641"/>
      <c r="I8" s="641"/>
      <c r="J8" s="641"/>
      <c r="K8" s="641"/>
      <c r="L8" s="642"/>
    </row>
    <row r="9" spans="2:12" s="12" customFormat="1" ht="80.099999999999994" customHeight="1">
      <c r="B9" s="639"/>
      <c r="C9" s="640"/>
      <c r="D9" s="640"/>
      <c r="E9" s="301" t="s">
        <v>949</v>
      </c>
      <c r="F9" s="377" t="s">
        <v>950</v>
      </c>
      <c r="G9" s="377" t="s">
        <v>951</v>
      </c>
      <c r="H9" s="377" t="s">
        <v>952</v>
      </c>
      <c r="I9" s="377" t="s">
        <v>953</v>
      </c>
      <c r="J9" s="377" t="s">
        <v>954</v>
      </c>
      <c r="K9" s="377" t="s">
        <v>955</v>
      </c>
      <c r="L9" s="377" t="s">
        <v>948</v>
      </c>
    </row>
    <row r="10" spans="2:12" s="12" customFormat="1" ht="25.5">
      <c r="B10" s="341" t="s">
        <v>1015</v>
      </c>
      <c r="C10" s="97"/>
      <c r="D10" s="97"/>
      <c r="E10" s="97"/>
      <c r="F10" s="97"/>
      <c r="G10" s="97"/>
      <c r="H10" s="97"/>
      <c r="I10" s="97"/>
      <c r="J10" s="97"/>
      <c r="K10" s="97"/>
      <c r="L10" s="97"/>
    </row>
    <row r="11" spans="2:12" s="12" customFormat="1" ht="12.75">
      <c r="B11" s="338" t="s">
        <v>1016</v>
      </c>
      <c r="C11" s="85">
        <f t="shared" ref="C11:L11" si="0">SUM(C12:C13)</f>
        <v>0</v>
      </c>
      <c r="D11" s="85">
        <f t="shared" si="0"/>
        <v>0</v>
      </c>
      <c r="E11" s="85">
        <f t="shared" si="0"/>
        <v>0</v>
      </c>
      <c r="F11" s="85">
        <f t="shared" si="0"/>
        <v>0</v>
      </c>
      <c r="G11" s="85">
        <f t="shared" si="0"/>
        <v>0</v>
      </c>
      <c r="H11" s="85">
        <f t="shared" si="0"/>
        <v>0</v>
      </c>
      <c r="I11" s="85">
        <f t="shared" si="0"/>
        <v>0</v>
      </c>
      <c r="J11" s="85">
        <f t="shared" si="0"/>
        <v>0</v>
      </c>
      <c r="K11" s="85">
        <f t="shared" si="0"/>
        <v>0</v>
      </c>
      <c r="L11" s="85">
        <f t="shared" si="0"/>
        <v>0</v>
      </c>
    </row>
    <row r="12" spans="2:12" s="12" customFormat="1" ht="12.75">
      <c r="B12" s="339" t="s">
        <v>1017</v>
      </c>
      <c r="C12" s="90">
        <f>SUM(E12:L12)</f>
        <v>0</v>
      </c>
      <c r="D12" s="88"/>
      <c r="E12" s="88"/>
      <c r="F12" s="88"/>
      <c r="G12" s="88"/>
      <c r="H12" s="88"/>
      <c r="I12" s="88"/>
      <c r="J12" s="88"/>
      <c r="K12" s="88"/>
      <c r="L12" s="88"/>
    </row>
    <row r="13" spans="2:12" s="12" customFormat="1" ht="12.75">
      <c r="B13" s="339" t="s">
        <v>840</v>
      </c>
      <c r="C13" s="90">
        <f>SUM(E13:L13)</f>
        <v>0</v>
      </c>
      <c r="D13" s="88"/>
      <c r="E13" s="88"/>
      <c r="F13" s="88"/>
      <c r="G13" s="88"/>
      <c r="H13" s="88"/>
      <c r="I13" s="88"/>
      <c r="J13" s="88"/>
      <c r="K13" s="88"/>
      <c r="L13" s="88"/>
    </row>
    <row r="14" spans="2:12" s="12" customFormat="1" ht="12.75">
      <c r="B14" s="338" t="s">
        <v>1018</v>
      </c>
      <c r="C14" s="84">
        <f t="shared" ref="C14:L14" si="1">SUM(C15:C16)</f>
        <v>0</v>
      </c>
      <c r="D14" s="84">
        <f t="shared" si="1"/>
        <v>0</v>
      </c>
      <c r="E14" s="84">
        <f t="shared" si="1"/>
        <v>0</v>
      </c>
      <c r="F14" s="84">
        <f t="shared" si="1"/>
        <v>0</v>
      </c>
      <c r="G14" s="84">
        <f t="shared" si="1"/>
        <v>0</v>
      </c>
      <c r="H14" s="84">
        <f t="shared" si="1"/>
        <v>0</v>
      </c>
      <c r="I14" s="84">
        <f t="shared" si="1"/>
        <v>0</v>
      </c>
      <c r="J14" s="84">
        <f t="shared" si="1"/>
        <v>0</v>
      </c>
      <c r="K14" s="84">
        <f t="shared" si="1"/>
        <v>0</v>
      </c>
      <c r="L14" s="84">
        <f t="shared" si="1"/>
        <v>0</v>
      </c>
    </row>
    <row r="15" spans="2:12" s="12" customFormat="1" ht="12.75">
      <c r="B15" s="339" t="s">
        <v>1017</v>
      </c>
      <c r="C15" s="90">
        <f>SUM(E15:L15)</f>
        <v>0</v>
      </c>
      <c r="D15" s="88"/>
      <c r="E15" s="88"/>
      <c r="F15" s="88"/>
      <c r="G15" s="88"/>
      <c r="H15" s="88"/>
      <c r="I15" s="88"/>
      <c r="J15" s="88"/>
      <c r="K15" s="88"/>
      <c r="L15" s="88"/>
    </row>
    <row r="16" spans="2:12" s="12" customFormat="1" ht="12.75">
      <c r="B16" s="339" t="s">
        <v>840</v>
      </c>
      <c r="C16" s="90">
        <f>SUM(E16:L16)</f>
        <v>0</v>
      </c>
      <c r="D16" s="88"/>
      <c r="E16" s="88"/>
      <c r="F16" s="88"/>
      <c r="G16" s="88"/>
      <c r="H16" s="88"/>
      <c r="I16" s="88"/>
      <c r="J16" s="88"/>
      <c r="K16" s="88"/>
      <c r="L16" s="88"/>
    </row>
    <row r="17" spans="2:12" s="12" customFormat="1" ht="25.5">
      <c r="B17" s="341" t="s">
        <v>867</v>
      </c>
      <c r="C17" s="90">
        <f>SUM(E17:L17)</f>
        <v>0</v>
      </c>
      <c r="D17" s="88"/>
      <c r="E17" s="88"/>
      <c r="F17" s="88"/>
      <c r="G17" s="88"/>
      <c r="H17" s="88"/>
      <c r="I17" s="88"/>
      <c r="J17" s="88"/>
      <c r="K17" s="88"/>
      <c r="L17" s="88"/>
    </row>
    <row r="18" spans="2:12" s="12" customFormat="1" ht="12.75">
      <c r="B18" s="338" t="s">
        <v>1019</v>
      </c>
      <c r="C18" s="88"/>
      <c r="D18" s="98"/>
      <c r="E18" s="98"/>
      <c r="F18" s="98"/>
      <c r="G18" s="98"/>
      <c r="H18" s="98"/>
      <c r="I18" s="98"/>
      <c r="J18" s="98"/>
      <c r="K18" s="98"/>
      <c r="L18" s="98"/>
    </row>
    <row r="19" spans="2:12" s="12" customFormat="1" ht="12.75">
      <c r="B19" s="338" t="s">
        <v>840</v>
      </c>
      <c r="C19" s="88"/>
      <c r="D19" s="98"/>
      <c r="E19" s="98"/>
      <c r="F19" s="98"/>
      <c r="G19" s="98"/>
      <c r="H19" s="98"/>
      <c r="I19" s="98"/>
      <c r="J19" s="98"/>
      <c r="K19" s="98"/>
      <c r="L19" s="98"/>
    </row>
    <row r="20" spans="2:12" s="12" customFormat="1" ht="12.75">
      <c r="B20" s="338" t="s">
        <v>935</v>
      </c>
      <c r="C20" s="85">
        <f t="shared" ref="C20:L20" si="2">SUM(C11,C14,C17,C18,C19)</f>
        <v>0</v>
      </c>
      <c r="D20" s="85">
        <f t="shared" si="2"/>
        <v>0</v>
      </c>
      <c r="E20" s="85">
        <f t="shared" si="2"/>
        <v>0</v>
      </c>
      <c r="F20" s="85">
        <f t="shared" si="2"/>
        <v>0</v>
      </c>
      <c r="G20" s="85">
        <f t="shared" si="2"/>
        <v>0</v>
      </c>
      <c r="H20" s="85">
        <f t="shared" si="2"/>
        <v>0</v>
      </c>
      <c r="I20" s="85">
        <f t="shared" si="2"/>
        <v>0</v>
      </c>
      <c r="J20" s="85">
        <f t="shared" si="2"/>
        <v>0</v>
      </c>
      <c r="K20" s="85">
        <f t="shared" si="2"/>
        <v>0</v>
      </c>
      <c r="L20" s="85">
        <f t="shared" si="2"/>
        <v>0</v>
      </c>
    </row>
    <row r="21" spans="2:12">
      <c r="B21" s="15"/>
    </row>
    <row r="22" spans="2:12">
      <c r="B22" s="343"/>
      <c r="C22" s="327" t="s">
        <v>853</v>
      </c>
      <c r="D22" s="327" t="s">
        <v>854</v>
      </c>
      <c r="E22" s="327" t="s">
        <v>855</v>
      </c>
      <c r="F22" s="327" t="s">
        <v>766</v>
      </c>
      <c r="G22" s="327" t="s">
        <v>775</v>
      </c>
    </row>
    <row r="23" spans="2:12">
      <c r="B23" s="343" t="s">
        <v>1020</v>
      </c>
      <c r="C23" s="327" t="s">
        <v>1021</v>
      </c>
      <c r="D23" s="79">
        <f>C14-D14</f>
        <v>0</v>
      </c>
      <c r="E23" s="79">
        <f>'F.1 EBS'!B25</f>
        <v>0</v>
      </c>
      <c r="F23" s="329">
        <v>1</v>
      </c>
      <c r="G23" s="275" t="str">
        <f>IF(ABS(E23-D23)&lt;=F23,"OK","Error")</f>
        <v>OK</v>
      </c>
    </row>
    <row r="24" spans="2:12">
      <c r="B24" s="343" t="s">
        <v>1022</v>
      </c>
      <c r="C24" s="327" t="s">
        <v>1023</v>
      </c>
      <c r="D24" s="79">
        <f>C17</f>
        <v>0</v>
      </c>
      <c r="E24" s="79">
        <f>'F.A.6 Port Inv'!V29-'F.A.6 Port Inv'!AB29</f>
        <v>0</v>
      </c>
      <c r="F24" s="329">
        <v>1</v>
      </c>
      <c r="G24" s="275" t="str">
        <f>IF(ABS(E24-D24)&lt;=F24,"OK","Error")</f>
        <v>OK</v>
      </c>
    </row>
    <row r="25" spans="2:12">
      <c r="B25" s="343" t="s">
        <v>1024</v>
      </c>
      <c r="C25" s="327" t="s">
        <v>1021</v>
      </c>
      <c r="D25" s="79">
        <f>C20-C14-C17+D14</f>
        <v>0</v>
      </c>
      <c r="E25" s="79">
        <f>'F.1 EBS'!B22</f>
        <v>0</v>
      </c>
      <c r="F25" s="329">
        <v>1</v>
      </c>
      <c r="G25" s="275" t="str">
        <f>IF(ABS(E25-D25)&lt;=F25,"OK","Error")</f>
        <v>OK</v>
      </c>
    </row>
  </sheetData>
  <sheetProtection insertHyperlinks="0"/>
  <mergeCells count="4">
    <mergeCell ref="B8:B9"/>
    <mergeCell ref="C8:C9"/>
    <mergeCell ref="D8:D9"/>
    <mergeCell ref="E8:L8"/>
  </mergeCells>
  <conditionalFormatting sqref="G23:G25">
    <cfRule type="cellIs" dxfId="97" priority="1" operator="equal">
      <formula>"OK"</formula>
    </cfRule>
    <cfRule type="cellIs" dxfId="96" priority="2" operator="equal">
      <formula>"Error"</formula>
    </cfRule>
  </conditionalFormatting>
  <dataValidations count="1">
    <dataValidation type="decimal" allowBlank="1" showInputMessage="1" showErrorMessage="1" errorTitle="Error" error="Please enter a number of +/- 11 digits" sqref="C18:C19 D15:L17 D12:L13" xr:uid="{CC3DD23F-2D93-47E0-86A9-5F107592642A}">
      <formula1>-99999999999</formula1>
      <formula2>99999999999</formula2>
    </dataValidation>
  </dataValidations>
  <pageMargins left="0.7" right="0.7" top="0.75" bottom="0.75" header="0.3" footer="0.3"/>
  <pageSetup paperSize="9" scale="69" orientation="landscape" r:id="rId1"/>
  <drawing r:id="rId2"/>
  <legacyDrawing r:id="rId3"/>
  <controls>
    <mc:AlternateContent xmlns:mc="http://schemas.openxmlformats.org/markup-compatibility/2006">
      <mc:Choice Requires="x14">
        <control shapeId="11265" r:id="rId4" name="FA5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5</xdr:col>
                <xdr:colOff>695325</xdr:colOff>
                <xdr:row>3</xdr:row>
                <xdr:rowOff>114300</xdr:rowOff>
              </to>
            </anchor>
          </controlPr>
        </control>
      </mc:Choice>
      <mc:Fallback>
        <control shapeId="11265" r:id="rId4" name="FA5_Clear_Worksheet"/>
      </mc:Fallback>
    </mc:AlternateContent>
  </control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B1277-426F-4995-ABF8-FF5ED79D5123}">
  <sheetPr codeName="Sheet57">
    <pageSetUpPr fitToPage="1"/>
  </sheetPr>
  <dimension ref="A1:AK35"/>
  <sheetViews>
    <sheetView showGridLines="0" topLeftCell="B1" zoomScaleNormal="100" workbookViewId="0">
      <selection activeCell="B1" sqref="B1"/>
    </sheetView>
  </sheetViews>
  <sheetFormatPr defaultColWidth="8.42578125" defaultRowHeight="15"/>
  <cols>
    <col min="1" max="1" width="3" hidden="1" customWidth="1"/>
    <col min="2" max="2" width="25.42578125" customWidth="1"/>
    <col min="3" max="3" width="36.7109375" customWidth="1"/>
    <col min="4" max="33" width="25.42578125" customWidth="1"/>
    <col min="34" max="35" width="13.7109375" customWidth="1"/>
  </cols>
  <sheetData>
    <row r="1" spans="2:37" ht="13.15" customHeight="1">
      <c r="B1" s="209" t="s">
        <v>1025</v>
      </c>
      <c r="C1" s="332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333"/>
      <c r="S1" s="333"/>
      <c r="T1" s="333"/>
      <c r="U1" s="333"/>
      <c r="V1" s="333"/>
      <c r="W1" s="333"/>
      <c r="X1" s="333"/>
      <c r="Y1" s="333"/>
      <c r="Z1" s="333"/>
      <c r="AA1" s="333"/>
      <c r="AB1" s="333"/>
      <c r="AC1" s="333"/>
      <c r="AD1" s="333"/>
      <c r="AE1" s="333"/>
      <c r="AF1" s="333"/>
      <c r="AG1" s="333"/>
      <c r="AH1" s="333"/>
      <c r="AI1" s="333"/>
      <c r="AK1" s="13" t="s">
        <v>361</v>
      </c>
    </row>
    <row r="2" spans="2:37" s="99" customFormat="1" ht="16.899999999999999" customHeight="1">
      <c r="B2" s="334" t="s">
        <v>593</v>
      </c>
      <c r="C2" s="378"/>
      <c r="AK2" s="13" t="s">
        <v>365</v>
      </c>
    </row>
    <row r="3" spans="2:37" s="99" customFormat="1" ht="16.899999999999999" customHeight="1">
      <c r="B3" s="334" t="s">
        <v>594</v>
      </c>
      <c r="C3" s="379"/>
      <c r="AH3" s="13"/>
      <c r="AI3" s="13"/>
      <c r="AJ3" s="13"/>
      <c r="AK3" s="13" t="s">
        <v>370</v>
      </c>
    </row>
    <row r="4" spans="2:37" s="99" customFormat="1" ht="16.5" customHeight="1">
      <c r="B4" s="334" t="s">
        <v>595</v>
      </c>
      <c r="C4" s="380"/>
      <c r="AK4" s="12" t="s">
        <v>368</v>
      </c>
    </row>
    <row r="5" spans="2:37" s="12" customFormat="1" ht="12.75" hidden="1">
      <c r="AK5" s="12" t="s">
        <v>373</v>
      </c>
    </row>
    <row r="6" spans="2:37" s="12" customFormat="1" ht="12.75" hidden="1">
      <c r="AK6" s="12" t="s">
        <v>376</v>
      </c>
    </row>
    <row r="7" spans="2:37" s="12" customFormat="1" ht="12.75" hidden="1">
      <c r="AK7" s="12" t="s">
        <v>380</v>
      </c>
    </row>
    <row r="8" spans="2:37" s="12" customFormat="1" ht="12.75" hidden="1">
      <c r="AK8" s="12" t="s">
        <v>384</v>
      </c>
    </row>
    <row r="9" spans="2:37" s="12" customFormat="1" ht="12.75" hidden="1">
      <c r="AK9" s="12" t="s">
        <v>387</v>
      </c>
    </row>
    <row r="10" spans="2:37" s="12" customFormat="1" ht="12.75" hidden="1">
      <c r="AK10" s="12" t="s">
        <v>390</v>
      </c>
    </row>
    <row r="11" spans="2:37" s="12" customFormat="1" ht="12.75" hidden="1">
      <c r="AK11" s="12" t="s">
        <v>393</v>
      </c>
    </row>
    <row r="12" spans="2:37" s="12" customFormat="1" ht="12.75" hidden="1"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K12" s="12" t="s">
        <v>396</v>
      </c>
    </row>
    <row r="13" spans="2:37" s="12" customFormat="1" ht="12.75" hidden="1"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K13" s="12" t="s">
        <v>400</v>
      </c>
    </row>
    <row r="14" spans="2:37" s="12" customFormat="1" ht="12.75">
      <c r="B14" s="15" t="s">
        <v>596</v>
      </c>
      <c r="C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K14" s="12" t="s">
        <v>402</v>
      </c>
    </row>
    <row r="15" spans="2:37" s="12" customFormat="1" ht="12.75">
      <c r="B15" s="381" t="s">
        <v>600</v>
      </c>
      <c r="C15" s="381" t="s">
        <v>601</v>
      </c>
      <c r="D15" s="381" t="s">
        <v>602</v>
      </c>
      <c r="E15" s="381" t="s">
        <v>603</v>
      </c>
      <c r="F15" s="381" t="s">
        <v>604</v>
      </c>
      <c r="G15" s="381" t="s">
        <v>605</v>
      </c>
      <c r="H15" s="381" t="s">
        <v>606</v>
      </c>
      <c r="I15" s="381" t="s">
        <v>607</v>
      </c>
      <c r="J15" s="381" t="s">
        <v>608</v>
      </c>
      <c r="K15" s="381" t="s">
        <v>609</v>
      </c>
      <c r="L15" s="381" t="s">
        <v>610</v>
      </c>
      <c r="M15" s="381" t="s">
        <v>611</v>
      </c>
      <c r="N15" s="381" t="s">
        <v>612</v>
      </c>
      <c r="O15" s="376" t="s">
        <v>613</v>
      </c>
      <c r="P15" s="376" t="s">
        <v>614</v>
      </c>
      <c r="Q15" s="376" t="s">
        <v>615</v>
      </c>
      <c r="R15" s="376" t="s">
        <v>616</v>
      </c>
      <c r="S15" s="376" t="s">
        <v>617</v>
      </c>
      <c r="T15" s="376" t="s">
        <v>618</v>
      </c>
      <c r="U15" s="376" t="s">
        <v>619</v>
      </c>
      <c r="V15" s="376" t="s">
        <v>937</v>
      </c>
      <c r="W15" s="376" t="s">
        <v>938</v>
      </c>
      <c r="X15" s="376" t="s">
        <v>939</v>
      </c>
      <c r="Y15" s="376" t="s">
        <v>940</v>
      </c>
      <c r="Z15" s="376" t="s">
        <v>941</v>
      </c>
      <c r="AA15" s="376" t="s">
        <v>942</v>
      </c>
      <c r="AB15" s="376" t="s">
        <v>943</v>
      </c>
      <c r="AC15" s="376" t="s">
        <v>944</v>
      </c>
      <c r="AD15" s="376" t="s">
        <v>988</v>
      </c>
      <c r="AE15" s="376" t="s">
        <v>989</v>
      </c>
      <c r="AF15" s="376" t="s">
        <v>990</v>
      </c>
      <c r="AG15" s="376" t="s">
        <v>991</v>
      </c>
      <c r="AH15" s="651" t="s">
        <v>1026</v>
      </c>
      <c r="AI15" s="615" t="s">
        <v>1027</v>
      </c>
      <c r="AK15" s="12" t="s">
        <v>405</v>
      </c>
    </row>
    <row r="16" spans="2:37" s="12" customFormat="1" ht="13.35" customHeight="1">
      <c r="B16" s="610" t="s">
        <v>1028</v>
      </c>
      <c r="C16" s="646" t="s">
        <v>1029</v>
      </c>
      <c r="D16" s="610" t="s">
        <v>584</v>
      </c>
      <c r="E16" s="610" t="s">
        <v>1030</v>
      </c>
      <c r="F16" s="648" t="s">
        <v>1031</v>
      </c>
      <c r="G16" s="649"/>
      <c r="H16" s="649"/>
      <c r="I16" s="649"/>
      <c r="J16" s="650"/>
      <c r="K16" s="640" t="s">
        <v>1012</v>
      </c>
      <c r="L16" s="643" t="s">
        <v>1032</v>
      </c>
      <c r="M16" s="610" t="s">
        <v>1033</v>
      </c>
      <c r="N16" s="610" t="s">
        <v>1034</v>
      </c>
      <c r="O16" s="610" t="s">
        <v>361</v>
      </c>
      <c r="P16" s="645" t="s">
        <v>1035</v>
      </c>
      <c r="Q16" s="645"/>
      <c r="R16" s="645"/>
      <c r="S16" s="645"/>
      <c r="T16" s="610" t="s">
        <v>1036</v>
      </c>
      <c r="U16" s="604" t="s">
        <v>1037</v>
      </c>
      <c r="V16" s="605"/>
      <c r="W16" s="605"/>
      <c r="X16" s="605"/>
      <c r="Y16" s="605"/>
      <c r="Z16" s="606"/>
      <c r="AA16" s="604" t="s">
        <v>1038</v>
      </c>
      <c r="AB16" s="605"/>
      <c r="AC16" s="605"/>
      <c r="AD16" s="605"/>
      <c r="AE16" s="605"/>
      <c r="AF16" s="606"/>
      <c r="AG16" s="632" t="s">
        <v>1039</v>
      </c>
      <c r="AH16" s="651"/>
      <c r="AI16" s="652"/>
      <c r="AK16" s="12" t="s">
        <v>407</v>
      </c>
    </row>
    <row r="17" spans="1:35" s="12" customFormat="1" ht="113.85" customHeight="1">
      <c r="B17" s="611"/>
      <c r="C17" s="647"/>
      <c r="D17" s="611"/>
      <c r="E17" s="611"/>
      <c r="F17" s="345" t="s">
        <v>562</v>
      </c>
      <c r="G17" s="345" t="s">
        <v>585</v>
      </c>
      <c r="H17" s="345" t="s">
        <v>586</v>
      </c>
      <c r="I17" s="345" t="s">
        <v>1040</v>
      </c>
      <c r="J17" s="345" t="s">
        <v>1041</v>
      </c>
      <c r="K17" s="640"/>
      <c r="L17" s="644"/>
      <c r="M17" s="611"/>
      <c r="N17" s="611"/>
      <c r="O17" s="611"/>
      <c r="P17" s="345" t="s">
        <v>1042</v>
      </c>
      <c r="Q17" s="345" t="s">
        <v>1043</v>
      </c>
      <c r="R17" s="345" t="s">
        <v>1044</v>
      </c>
      <c r="S17" s="345" t="s">
        <v>1045</v>
      </c>
      <c r="T17" s="611"/>
      <c r="U17" s="366" t="s">
        <v>1046</v>
      </c>
      <c r="V17" s="366" t="s">
        <v>1047</v>
      </c>
      <c r="W17" s="366" t="s">
        <v>1048</v>
      </c>
      <c r="X17" s="366" t="s">
        <v>1049</v>
      </c>
      <c r="Y17" s="366" t="s">
        <v>1050</v>
      </c>
      <c r="Z17" s="366" t="s">
        <v>1051</v>
      </c>
      <c r="AA17" s="366" t="s">
        <v>1046</v>
      </c>
      <c r="AB17" s="366" t="s">
        <v>1047</v>
      </c>
      <c r="AC17" s="366" t="s">
        <v>1048</v>
      </c>
      <c r="AD17" s="366" t="s">
        <v>1049</v>
      </c>
      <c r="AE17" s="366" t="s">
        <v>1050</v>
      </c>
      <c r="AF17" s="366" t="s">
        <v>1051</v>
      </c>
      <c r="AG17" s="634"/>
      <c r="AH17" s="651"/>
      <c r="AI17" s="616"/>
    </row>
    <row r="18" spans="1:35" s="12" customFormat="1" ht="12.4" customHeight="1">
      <c r="B18" s="382">
        <v>1</v>
      </c>
      <c r="C18" s="100"/>
      <c r="D18" s="100"/>
      <c r="E18" s="100"/>
      <c r="F18" s="100"/>
      <c r="G18" s="100"/>
      <c r="H18" s="100"/>
      <c r="I18" s="100"/>
      <c r="J18" s="101"/>
      <c r="K18" s="102">
        <f>SUM(U18:Z18,AG18)-SUM(AA18:AF18)</f>
        <v>0</v>
      </c>
      <c r="L18" s="103" t="str">
        <f t="shared" ref="L18:L27" si="0">IFERROR(K18/J18,"")</f>
        <v/>
      </c>
      <c r="M18" s="100"/>
      <c r="N18" s="101"/>
      <c r="O18" s="100"/>
      <c r="P18" s="104"/>
      <c r="Q18" s="104"/>
      <c r="R18" s="104"/>
      <c r="S18" s="105" t="str">
        <f t="shared" ref="S18:S28" si="1">IFERROR(IF(OR($O18=$AK$5,$O18=$AK$8,$O18=$AK$10,$O18=$AK$11,$O18=$AK$13,$O18=$AK$14,$O18=$AK$15,$O18=$AK$16),1-SUM(P18:R18),""),"")</f>
        <v/>
      </c>
      <c r="T18" s="106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383" t="str">
        <f>IF(M18="Yes",IF(COUNTIFS('F.A.6A Port Inv of Port Inv'!B:B,B18)&gt;0,"OK","Error"),"OK")</f>
        <v>OK</v>
      </c>
      <c r="AI18" s="383" t="str">
        <f>IF(T18="","OK",IF(_xlfn.DAYS(#REF!,T18)&gt;31,"Error","OK"))</f>
        <v>OK</v>
      </c>
    </row>
    <row r="19" spans="1:35" s="12" customFormat="1" ht="12.4" customHeight="1">
      <c r="B19" s="382">
        <v>2</v>
      </c>
      <c r="C19" s="100"/>
      <c r="D19" s="100"/>
      <c r="E19" s="100"/>
      <c r="F19" s="100"/>
      <c r="G19" s="100"/>
      <c r="H19" s="100"/>
      <c r="I19" s="100"/>
      <c r="J19" s="101"/>
      <c r="K19" s="102">
        <f t="shared" ref="K19:K29" si="2">SUM(U19:Z19, AG19)-SUM(AA19:AF19)</f>
        <v>0</v>
      </c>
      <c r="L19" s="103" t="str">
        <f t="shared" si="0"/>
        <v/>
      </c>
      <c r="M19" s="100"/>
      <c r="N19" s="101"/>
      <c r="O19" s="100"/>
      <c r="P19" s="104"/>
      <c r="Q19" s="104"/>
      <c r="R19" s="104"/>
      <c r="S19" s="105" t="str">
        <f t="shared" si="1"/>
        <v/>
      </c>
      <c r="T19" s="106"/>
      <c r="U19" s="101"/>
      <c r="V19" s="101"/>
      <c r="W19" s="101"/>
      <c r="X19" s="101"/>
      <c r="Y19" s="101"/>
      <c r="Z19" s="101"/>
      <c r="AA19" s="101"/>
      <c r="AB19" s="101"/>
      <c r="AC19" s="101"/>
      <c r="AD19" s="101"/>
      <c r="AE19" s="101"/>
      <c r="AF19" s="101"/>
      <c r="AG19" s="101"/>
      <c r="AH19" s="383" t="str">
        <f>IF(M19="Yes",IF(COUNTIFS('F.A.6A Port Inv of Port Inv'!B:B,B19)&gt;0,"OK","Error"),"OK")</f>
        <v>OK</v>
      </c>
      <c r="AI19" s="383" t="str">
        <f>IF(T19="","OK",IF(_xlfn.DAYS(#REF!,T19)&gt;31,"Error","OK"))</f>
        <v>OK</v>
      </c>
    </row>
    <row r="20" spans="1:35" s="12" customFormat="1" ht="12.75">
      <c r="B20" s="382">
        <v>3</v>
      </c>
      <c r="C20" s="100"/>
      <c r="D20" s="100"/>
      <c r="E20" s="100"/>
      <c r="F20" s="100"/>
      <c r="G20" s="100"/>
      <c r="H20" s="100"/>
      <c r="I20" s="100"/>
      <c r="J20" s="101"/>
      <c r="K20" s="102">
        <f t="shared" si="2"/>
        <v>0</v>
      </c>
      <c r="L20" s="103" t="str">
        <f t="shared" si="0"/>
        <v/>
      </c>
      <c r="M20" s="100"/>
      <c r="N20" s="101"/>
      <c r="O20" s="100"/>
      <c r="P20" s="104"/>
      <c r="Q20" s="104"/>
      <c r="R20" s="104"/>
      <c r="S20" s="105" t="str">
        <f t="shared" si="1"/>
        <v/>
      </c>
      <c r="T20" s="106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383" t="str">
        <f>IF(M20="Yes",IF(COUNTIFS('F.A.6A Port Inv of Port Inv'!B:B,B20)&gt;0,"OK","Error"),"OK")</f>
        <v>OK</v>
      </c>
      <c r="AI20" s="383" t="str">
        <f>IF(T20="","OK",IF(_xlfn.DAYS(#REF!,T20)&gt;31,"Error","OK"))</f>
        <v>OK</v>
      </c>
    </row>
    <row r="21" spans="1:35" s="12" customFormat="1" ht="12.75">
      <c r="B21" s="382">
        <v>4</v>
      </c>
      <c r="C21" s="100"/>
      <c r="D21" s="100"/>
      <c r="E21" s="100"/>
      <c r="F21" s="100"/>
      <c r="G21" s="100"/>
      <c r="H21" s="100"/>
      <c r="I21" s="100"/>
      <c r="J21" s="101"/>
      <c r="K21" s="102">
        <f t="shared" si="2"/>
        <v>0</v>
      </c>
      <c r="L21" s="103" t="str">
        <f t="shared" si="0"/>
        <v/>
      </c>
      <c r="M21" s="100"/>
      <c r="N21" s="101"/>
      <c r="O21" s="100"/>
      <c r="P21" s="104"/>
      <c r="Q21" s="104"/>
      <c r="R21" s="104"/>
      <c r="S21" s="105" t="str">
        <f t="shared" si="1"/>
        <v/>
      </c>
      <c r="T21" s="106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383" t="str">
        <f>IF(M21="Yes",IF(COUNTIFS('F.A.6A Port Inv of Port Inv'!B:B,B21)&gt;0,"OK","Error"),"OK")</f>
        <v>OK</v>
      </c>
      <c r="AI21" s="383" t="str">
        <f>IF(T21="","OK",IF(_xlfn.DAYS(#REF!,T21)&gt;31,"Error","OK"))</f>
        <v>OK</v>
      </c>
    </row>
    <row r="22" spans="1:35" s="12" customFormat="1" ht="12.75">
      <c r="B22" s="382">
        <v>5</v>
      </c>
      <c r="C22" s="100"/>
      <c r="D22" s="100"/>
      <c r="E22" s="100"/>
      <c r="F22" s="100"/>
      <c r="G22" s="100"/>
      <c r="H22" s="100"/>
      <c r="I22" s="100"/>
      <c r="J22" s="101"/>
      <c r="K22" s="102">
        <f t="shared" si="2"/>
        <v>0</v>
      </c>
      <c r="L22" s="103" t="str">
        <f t="shared" si="0"/>
        <v/>
      </c>
      <c r="M22" s="100"/>
      <c r="N22" s="101"/>
      <c r="O22" s="100"/>
      <c r="P22" s="104"/>
      <c r="Q22" s="104"/>
      <c r="R22" s="104"/>
      <c r="S22" s="105" t="str">
        <f t="shared" si="1"/>
        <v/>
      </c>
      <c r="T22" s="106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383" t="str">
        <f>IF(M22="Yes",IF(COUNTIFS('F.A.6A Port Inv of Port Inv'!B:B,B22)&gt;0,"OK","Error"),"OK")</f>
        <v>OK</v>
      </c>
      <c r="AI22" s="383" t="str">
        <f>IF(T22="","OK",IF(_xlfn.DAYS(#REF!,T22)&gt;31,"Error","OK"))</f>
        <v>OK</v>
      </c>
    </row>
    <row r="23" spans="1:35">
      <c r="A23" s="12"/>
      <c r="B23" s="382">
        <v>6</v>
      </c>
      <c r="C23" s="100"/>
      <c r="D23" s="100"/>
      <c r="E23" s="100"/>
      <c r="F23" s="100"/>
      <c r="G23" s="100"/>
      <c r="H23" s="100"/>
      <c r="I23" s="100"/>
      <c r="J23" s="101"/>
      <c r="K23" s="102">
        <f t="shared" si="2"/>
        <v>0</v>
      </c>
      <c r="L23" s="103" t="str">
        <f t="shared" si="0"/>
        <v/>
      </c>
      <c r="M23" s="100"/>
      <c r="N23" s="101"/>
      <c r="O23" s="100"/>
      <c r="P23" s="104"/>
      <c r="Q23" s="104"/>
      <c r="R23" s="104"/>
      <c r="S23" s="105" t="str">
        <f t="shared" si="1"/>
        <v/>
      </c>
      <c r="T23" s="106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383" t="str">
        <f>IF(M23="Yes",IF(COUNTIFS('F.A.6A Port Inv of Port Inv'!B:B,B23)&gt;0,"OK","Error"),"OK")</f>
        <v>OK</v>
      </c>
      <c r="AI23" s="383" t="str">
        <f>IF(T23="","OK",IF(_xlfn.DAYS(#REF!,T23)&gt;31,"Error","OK"))</f>
        <v>OK</v>
      </c>
    </row>
    <row r="24" spans="1:35">
      <c r="A24" s="12"/>
      <c r="B24" s="382">
        <v>7</v>
      </c>
      <c r="C24" s="100"/>
      <c r="D24" s="100"/>
      <c r="E24" s="100"/>
      <c r="F24" s="100"/>
      <c r="G24" s="100"/>
      <c r="H24" s="100"/>
      <c r="I24" s="100"/>
      <c r="J24" s="101"/>
      <c r="K24" s="102">
        <f t="shared" si="2"/>
        <v>0</v>
      </c>
      <c r="L24" s="103" t="str">
        <f t="shared" si="0"/>
        <v/>
      </c>
      <c r="M24" s="100"/>
      <c r="N24" s="101"/>
      <c r="O24" s="100"/>
      <c r="P24" s="104"/>
      <c r="Q24" s="104"/>
      <c r="R24" s="104"/>
      <c r="S24" s="105" t="str">
        <f t="shared" si="1"/>
        <v/>
      </c>
      <c r="T24" s="106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383" t="str">
        <f>IF(M24="Yes",IF(COUNTIFS('F.A.6A Port Inv of Port Inv'!B:B,B24)&gt;0,"OK","Error"),"OK")</f>
        <v>OK</v>
      </c>
      <c r="AI24" s="383" t="str">
        <f>IF(T24="","OK",IF(_xlfn.DAYS(#REF!,T24)&gt;31,"Error","OK"))</f>
        <v>OK</v>
      </c>
    </row>
    <row r="25" spans="1:35">
      <c r="A25" s="12"/>
      <c r="B25" s="382">
        <v>8</v>
      </c>
      <c r="C25" s="100"/>
      <c r="D25" s="100"/>
      <c r="E25" s="100"/>
      <c r="F25" s="100"/>
      <c r="G25" s="100"/>
      <c r="H25" s="100"/>
      <c r="I25" s="100"/>
      <c r="J25" s="101"/>
      <c r="K25" s="102">
        <f t="shared" si="2"/>
        <v>0</v>
      </c>
      <c r="L25" s="103" t="str">
        <f t="shared" si="0"/>
        <v/>
      </c>
      <c r="M25" s="100"/>
      <c r="N25" s="101"/>
      <c r="O25" s="100"/>
      <c r="P25" s="104"/>
      <c r="Q25" s="104"/>
      <c r="R25" s="104"/>
      <c r="S25" s="105" t="str">
        <f t="shared" si="1"/>
        <v/>
      </c>
      <c r="T25" s="106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383" t="str">
        <f>IF(M25="Yes",IF(COUNTIFS('F.A.6A Port Inv of Port Inv'!B:B,B25)&gt;0,"OK","Error"),"OK")</f>
        <v>OK</v>
      </c>
      <c r="AI25" s="383" t="str">
        <f>IF(T25="","OK",IF(_xlfn.DAYS(#REF!,T25)&gt;31,"Error","OK"))</f>
        <v>OK</v>
      </c>
    </row>
    <row r="26" spans="1:35">
      <c r="A26" s="12"/>
      <c r="B26" s="382">
        <v>9</v>
      </c>
      <c r="C26" s="100"/>
      <c r="D26" s="100"/>
      <c r="E26" s="100"/>
      <c r="F26" s="100"/>
      <c r="G26" s="100"/>
      <c r="H26" s="100"/>
      <c r="I26" s="100"/>
      <c r="J26" s="101"/>
      <c r="K26" s="102">
        <f t="shared" si="2"/>
        <v>0</v>
      </c>
      <c r="L26" s="103" t="str">
        <f t="shared" si="0"/>
        <v/>
      </c>
      <c r="M26" s="100"/>
      <c r="N26" s="101"/>
      <c r="O26" s="100"/>
      <c r="P26" s="104"/>
      <c r="Q26" s="104"/>
      <c r="R26" s="104"/>
      <c r="S26" s="105" t="str">
        <f t="shared" si="1"/>
        <v/>
      </c>
      <c r="T26" s="106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383" t="str">
        <f>IF(M26="Yes",IF(COUNTIFS('F.A.6A Port Inv of Port Inv'!B:B,B26)&gt;0,"OK","Error"),"OK")</f>
        <v>OK</v>
      </c>
      <c r="AI26" s="383" t="str">
        <f>IF(T26="","OK",IF(_xlfn.DAYS(#REF!,T26)&gt;31,"Error","OK"))</f>
        <v>OK</v>
      </c>
    </row>
    <row r="27" spans="1:35">
      <c r="A27" s="12"/>
      <c r="B27" s="382">
        <v>10</v>
      </c>
      <c r="C27" s="100"/>
      <c r="D27" s="100"/>
      <c r="E27" s="100"/>
      <c r="F27" s="100"/>
      <c r="G27" s="100"/>
      <c r="H27" s="100"/>
      <c r="I27" s="100"/>
      <c r="J27" s="101"/>
      <c r="K27" s="102">
        <f t="shared" si="2"/>
        <v>0</v>
      </c>
      <c r="L27" s="103" t="str">
        <f t="shared" si="0"/>
        <v/>
      </c>
      <c r="M27" s="100"/>
      <c r="N27" s="101"/>
      <c r="O27" s="100"/>
      <c r="P27" s="104"/>
      <c r="Q27" s="104"/>
      <c r="R27" s="104"/>
      <c r="S27" s="105" t="str">
        <f t="shared" si="1"/>
        <v/>
      </c>
      <c r="T27" s="106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383" t="str">
        <f>IF(M27="Yes",IF(COUNTIFS('F.A.6A Port Inv of Port Inv'!B:B,B27)&gt;0,"OK","Error"),"OK")</f>
        <v>OK</v>
      </c>
      <c r="AI27" s="383" t="str">
        <f>IF(T27="","OK",IF(_xlfn.DAYS(#REF!,T27)&gt;31,"Error","OK"))</f>
        <v>OK</v>
      </c>
    </row>
    <row r="28" spans="1:35" ht="26.25">
      <c r="A28" s="12"/>
      <c r="B28" s="384" t="s">
        <v>1052</v>
      </c>
      <c r="C28" s="97"/>
      <c r="D28" s="97"/>
      <c r="E28" s="97"/>
      <c r="F28" s="97"/>
      <c r="G28" s="97"/>
      <c r="H28" s="97"/>
      <c r="I28" s="97"/>
      <c r="J28" s="97"/>
      <c r="K28" s="102">
        <f t="shared" si="2"/>
        <v>0</v>
      </c>
      <c r="L28" s="97"/>
      <c r="M28" s="97"/>
      <c r="N28" s="101"/>
      <c r="O28" s="100"/>
      <c r="P28" s="104"/>
      <c r="Q28" s="104"/>
      <c r="R28" s="104"/>
      <c r="S28" s="105" t="str">
        <f t="shared" si="1"/>
        <v/>
      </c>
      <c r="T28" s="106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97"/>
      <c r="AI28" s="383" t="str">
        <f>IF(T28="","OK",IF(_xlfn.DAYS(#REF!,T28)&gt;31,"Error","OK"))</f>
        <v>OK</v>
      </c>
    </row>
    <row r="29" spans="1:35">
      <c r="A29" s="12"/>
      <c r="B29" s="385" t="s">
        <v>935</v>
      </c>
      <c r="C29" s="385"/>
      <c r="D29" s="385"/>
      <c r="E29" s="385"/>
      <c r="F29" s="386"/>
      <c r="G29" s="386"/>
      <c r="H29" s="386"/>
      <c r="I29" s="386"/>
      <c r="J29" s="386"/>
      <c r="K29" s="102">
        <f t="shared" si="2"/>
        <v>0</v>
      </c>
      <c r="L29" s="385"/>
      <c r="M29" s="385"/>
      <c r="N29" s="85">
        <f>SUM(N18:N28)</f>
        <v>0</v>
      </c>
      <c r="O29" s="385"/>
      <c r="P29" s="385"/>
      <c r="Q29" s="385"/>
      <c r="R29" s="385"/>
      <c r="S29" s="385"/>
      <c r="T29" s="385"/>
      <c r="U29" s="85">
        <f t="shared" ref="U29:AG29" si="3">SUM(U18:U28)</f>
        <v>0</v>
      </c>
      <c r="V29" s="85">
        <f t="shared" si="3"/>
        <v>0</v>
      </c>
      <c r="W29" s="85">
        <f t="shared" si="3"/>
        <v>0</v>
      </c>
      <c r="X29" s="85">
        <f t="shared" si="3"/>
        <v>0</v>
      </c>
      <c r="Y29" s="85">
        <f t="shared" si="3"/>
        <v>0</v>
      </c>
      <c r="Z29" s="85">
        <f t="shared" si="3"/>
        <v>0</v>
      </c>
      <c r="AA29" s="85">
        <f t="shared" si="3"/>
        <v>0</v>
      </c>
      <c r="AB29" s="85">
        <f t="shared" si="3"/>
        <v>0</v>
      </c>
      <c r="AC29" s="85">
        <f t="shared" si="3"/>
        <v>0</v>
      </c>
      <c r="AD29" s="85">
        <f t="shared" si="3"/>
        <v>0</v>
      </c>
      <c r="AE29" s="85">
        <f t="shared" si="3"/>
        <v>0</v>
      </c>
      <c r="AF29" s="85">
        <f t="shared" si="3"/>
        <v>0</v>
      </c>
      <c r="AG29" s="85">
        <f t="shared" si="3"/>
        <v>0</v>
      </c>
      <c r="AH29" s="97"/>
      <c r="AI29" s="97"/>
    </row>
    <row r="30" spans="1:35" ht="36.950000000000003" customHeight="1">
      <c r="A30" s="12"/>
      <c r="B30" s="387"/>
      <c r="C30" s="387"/>
      <c r="D30" s="387"/>
      <c r="E30" s="387"/>
      <c r="F30" s="388"/>
      <c r="G30" s="388"/>
      <c r="H30" s="388"/>
      <c r="I30" s="388"/>
      <c r="J30" s="388"/>
      <c r="K30" s="107"/>
      <c r="L30" s="387"/>
      <c r="M30" s="387"/>
      <c r="N30" s="107"/>
      <c r="O30" s="387"/>
      <c r="P30" s="387"/>
      <c r="Q30" s="387"/>
      <c r="R30" s="387"/>
      <c r="S30" s="387"/>
      <c r="T30" s="38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8"/>
      <c r="AI30" s="108"/>
    </row>
    <row r="31" spans="1:35">
      <c r="A31" s="12"/>
      <c r="B31" s="15"/>
      <c r="C31" s="15"/>
      <c r="D31" s="15"/>
      <c r="E31" s="15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</row>
    <row r="32" spans="1:35">
      <c r="B32" s="214"/>
      <c r="C32" s="343"/>
      <c r="D32" s="327" t="s">
        <v>853</v>
      </c>
      <c r="E32" s="327" t="s">
        <v>854</v>
      </c>
      <c r="F32" s="327" t="s">
        <v>855</v>
      </c>
      <c r="G32" s="327" t="s">
        <v>766</v>
      </c>
      <c r="H32" s="327" t="s">
        <v>775</v>
      </c>
      <c r="I32" s="327" t="s">
        <v>563</v>
      </c>
    </row>
    <row r="33" spans="2:9">
      <c r="B33" s="214"/>
      <c r="C33" s="343" t="s">
        <v>1053</v>
      </c>
      <c r="D33" s="327" t="s">
        <v>1054</v>
      </c>
      <c r="E33" s="79">
        <f>K29</f>
        <v>0</v>
      </c>
      <c r="F33" s="79">
        <f>'F.1 EBS'!B36</f>
        <v>0</v>
      </c>
      <c r="G33" s="329">
        <v>1</v>
      </c>
      <c r="H33" s="275" t="str">
        <f>IF(ABS(F33-E33)&lt;=G33,"OK","Error")</f>
        <v>OK</v>
      </c>
      <c r="I33" s="97"/>
    </row>
    <row r="34" spans="2:9" ht="14.65" customHeight="1">
      <c r="C34" s="343" t="s">
        <v>1055</v>
      </c>
      <c r="D34" s="327" t="s">
        <v>1056</v>
      </c>
      <c r="E34" s="97"/>
      <c r="F34" s="97"/>
      <c r="G34" s="97"/>
      <c r="H34" s="275" t="str">
        <f>IF(COUNTIFS(AH18:AH29, "Error")=0,"OK","Commentary Required")</f>
        <v>OK</v>
      </c>
      <c r="I34" s="109"/>
    </row>
    <row r="35" spans="2:9">
      <c r="C35" s="389" t="s">
        <v>1057</v>
      </c>
      <c r="D35" s="389" t="s">
        <v>17</v>
      </c>
      <c r="E35" s="390"/>
      <c r="F35" s="390"/>
      <c r="G35" s="390"/>
      <c r="H35" s="275" t="str">
        <f>IF(COUNTIFS(AI18:AI29, "Error")=0, "OK", "Commentary Required")</f>
        <v>OK</v>
      </c>
      <c r="I35" s="96"/>
    </row>
  </sheetData>
  <sheetProtection insertHyperlinks="0"/>
  <mergeCells count="17">
    <mergeCell ref="AH15:AH17"/>
    <mergeCell ref="AI15:AI17"/>
    <mergeCell ref="B16:B17"/>
    <mergeCell ref="C16:C17"/>
    <mergeCell ref="D16:D17"/>
    <mergeCell ref="E16:E17"/>
    <mergeCell ref="F16:J16"/>
    <mergeCell ref="K16:K17"/>
    <mergeCell ref="L16:L17"/>
    <mergeCell ref="M16:M17"/>
    <mergeCell ref="AG16:AG17"/>
    <mergeCell ref="N16:N17"/>
    <mergeCell ref="O16:O17"/>
    <mergeCell ref="P16:S16"/>
    <mergeCell ref="T16:T17"/>
    <mergeCell ref="U16:Z16"/>
    <mergeCell ref="AA16:AF16"/>
  </mergeCells>
  <conditionalFormatting sqref="H34:H35">
    <cfRule type="cellIs" dxfId="95" priority="1" operator="equal">
      <formula>"Commentary Required"</formula>
    </cfRule>
  </conditionalFormatting>
  <conditionalFormatting sqref="AH18:AH27">
    <cfRule type="cellIs" dxfId="94" priority="6" operator="equal">
      <formula>"OK"</formula>
    </cfRule>
    <cfRule type="cellIs" dxfId="93" priority="7" operator="equal">
      <formula>"Error"</formula>
    </cfRule>
  </conditionalFormatting>
  <conditionalFormatting sqref="AI18:AI28 H33:H35">
    <cfRule type="cellIs" dxfId="92" priority="2" operator="equal">
      <formula>"OK"</formula>
    </cfRule>
    <cfRule type="cellIs" dxfId="91" priority="3" operator="equal">
      <formula>"Error"</formula>
    </cfRule>
  </conditionalFormatting>
  <dataValidations count="4">
    <dataValidation type="decimal" allowBlank="1" showInputMessage="1" showErrorMessage="1" errorTitle="Error" error="Please enter a number of +/- 11 digits" sqref="J18:J27 N18:N28 P18:R28 U18:AG28" xr:uid="{8AF9FBF6-D0F6-4CE5-BDD3-25FA18E1CF3F}">
      <formula1>-99999999999</formula1>
      <formula2>99999999999</formula2>
    </dataValidation>
    <dataValidation type="list" allowBlank="1" showInputMessage="1" showErrorMessage="1" sqref="M18:M27 E18:E27 I18:I27" xr:uid="{4C29C35D-9411-4A57-8AAE-767BC962E255}">
      <formula1>"Yes, No"</formula1>
    </dataValidation>
    <dataValidation type="list" allowBlank="1" showInputMessage="1" showErrorMessage="1" sqref="O18:O28" xr:uid="{CE3AE9A5-0BC8-4F6E-85A8-39AAAECE3469}">
      <formula1>DROPDOWN_3</formula1>
    </dataValidation>
    <dataValidation type="date" allowBlank="1" showInputMessage="1" showErrorMessage="1" errorTitle="Error" error="Please enter a date in the format of dd/mm/yyyy (e.g., 17/06/2024)" sqref="T18:T28" xr:uid="{7A78666B-2FB0-4CD7-A95F-E18D1FBFCCF5}">
      <formula1>1</formula1>
      <formula2>401404</formula2>
    </dataValidation>
  </dataValidations>
  <pageMargins left="0.7" right="0.7" top="0.75" bottom="0.75" header="0.3" footer="0.3"/>
  <pageSetup paperSize="8" scale="42" fitToWidth="2" orientation="landscape" r:id="rId1"/>
  <drawing r:id="rId2"/>
  <legacyDrawing r:id="rId3"/>
  <controls>
    <mc:AlternateContent xmlns:mc="http://schemas.openxmlformats.org/markup-compatibility/2006">
      <mc:Choice Requires="x14">
        <control shapeId="12291" r:id="rId4" name="FA6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4</xdr:col>
                <xdr:colOff>1657350</xdr:colOff>
                <xdr:row>3</xdr:row>
                <xdr:rowOff>114300</xdr:rowOff>
              </to>
            </anchor>
          </controlPr>
        </control>
      </mc:Choice>
      <mc:Fallback>
        <control shapeId="12291" r:id="rId4" name="FA6_Clear_Worksheet"/>
      </mc:Fallback>
    </mc:AlternateContent>
    <mc:AlternateContent xmlns:mc="http://schemas.openxmlformats.org/markup-compatibility/2006">
      <mc:Choice Requires="x14">
        <control shapeId="12290" r:id="rId6" name="FA6_deleterow0">
          <controlPr defaultSize="0" autoLine="0" r:id="rId7">
            <anchor moveWithCells="1">
              <from>
                <xdr:col>3</xdr:col>
                <xdr:colOff>66675</xdr:colOff>
                <xdr:row>29</xdr:row>
                <xdr:rowOff>0</xdr:rowOff>
              </from>
              <to>
                <xdr:col>3</xdr:col>
                <xdr:colOff>1657350</xdr:colOff>
                <xdr:row>29</xdr:row>
                <xdr:rowOff>323850</xdr:rowOff>
              </to>
            </anchor>
          </controlPr>
        </control>
      </mc:Choice>
      <mc:Fallback>
        <control shapeId="12290" r:id="rId6" name="FA6_deleterow0"/>
      </mc:Fallback>
    </mc:AlternateContent>
    <mc:AlternateContent xmlns:mc="http://schemas.openxmlformats.org/markup-compatibility/2006">
      <mc:Choice Requires="x14">
        <control shapeId="12289" r:id="rId8" name="FA6_addrow0">
          <controlPr defaultSize="0" autoLine="0" r:id="rId9">
            <anchor moveWithCells="1">
              <from>
                <xdr:col>1</xdr:col>
                <xdr:colOff>66675</xdr:colOff>
                <xdr:row>29</xdr:row>
                <xdr:rowOff>0</xdr:rowOff>
              </from>
              <to>
                <xdr:col>1</xdr:col>
                <xdr:colOff>1657350</xdr:colOff>
                <xdr:row>29</xdr:row>
                <xdr:rowOff>323850</xdr:rowOff>
              </to>
            </anchor>
          </controlPr>
        </control>
      </mc:Choice>
      <mc:Fallback>
        <control shapeId="12289" r:id="rId8" name="FA6_addrow0"/>
      </mc:Fallback>
    </mc:AlternateContent>
  </control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4F529-6526-4613-B003-98466158AF42}">
  <sheetPr codeName="Sheet58">
    <pageSetUpPr fitToPage="1"/>
  </sheetPr>
  <dimension ref="A1:AF30"/>
  <sheetViews>
    <sheetView showGridLines="0" topLeftCell="B1" zoomScaleNormal="100" workbookViewId="0">
      <selection activeCell="B1" sqref="B1"/>
    </sheetView>
  </sheetViews>
  <sheetFormatPr defaultColWidth="8.42578125" defaultRowHeight="15"/>
  <cols>
    <col min="1" max="1" width="3" hidden="1" customWidth="1"/>
    <col min="2" max="2" width="50.140625" customWidth="1"/>
    <col min="3" max="28" width="25.42578125" customWidth="1"/>
    <col min="29" max="30" width="13" customWidth="1"/>
  </cols>
  <sheetData>
    <row r="1" spans="2:32" ht="13.15" customHeight="1">
      <c r="B1" s="209" t="s">
        <v>1058</v>
      </c>
      <c r="C1" s="332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</row>
    <row r="2" spans="2:32" s="4" customFormat="1" ht="16.899999999999999" customHeight="1">
      <c r="B2" s="210" t="s">
        <v>593</v>
      </c>
      <c r="C2" s="211"/>
      <c r="AF2" s="13" t="s">
        <v>361</v>
      </c>
    </row>
    <row r="3" spans="2:32" s="4" customFormat="1" ht="16.899999999999999" customHeight="1">
      <c r="B3" s="334" t="s">
        <v>594</v>
      </c>
      <c r="C3" s="212"/>
      <c r="AF3" s="13" t="s">
        <v>365</v>
      </c>
    </row>
    <row r="4" spans="2:32" s="4" customFormat="1" ht="16.899999999999999" customHeight="1">
      <c r="B4" s="334" t="s">
        <v>595</v>
      </c>
      <c r="C4" s="213"/>
      <c r="AF4" s="13" t="s">
        <v>370</v>
      </c>
    </row>
    <row r="5" spans="2:32" s="12" customFormat="1" ht="12.75" hidden="1">
      <c r="AF5" s="12" t="s">
        <v>368</v>
      </c>
    </row>
    <row r="6" spans="2:32" s="12" customFormat="1" ht="12.75" hidden="1">
      <c r="AF6" s="12" t="s">
        <v>373</v>
      </c>
    </row>
    <row r="7" spans="2:32" s="12" customFormat="1" ht="12.75" hidden="1">
      <c r="AF7" s="12" t="s">
        <v>376</v>
      </c>
    </row>
    <row r="8" spans="2:32" s="12" customFormat="1" ht="12.75" hidden="1">
      <c r="AF8" s="12" t="s">
        <v>380</v>
      </c>
    </row>
    <row r="9" spans="2:32" s="12" customFormat="1" ht="12.75" hidden="1">
      <c r="AF9" s="12" t="s">
        <v>384</v>
      </c>
    </row>
    <row r="10" spans="2:32" s="12" customFormat="1" ht="12.75" hidden="1">
      <c r="AF10" s="12" t="s">
        <v>387</v>
      </c>
    </row>
    <row r="11" spans="2:32" s="12" customFormat="1" ht="12.75" hidden="1">
      <c r="N11" s="354"/>
      <c r="AF11" s="12" t="s">
        <v>390</v>
      </c>
    </row>
    <row r="12" spans="2:32" s="12" customFormat="1" ht="12.75" hidden="1">
      <c r="AF12" s="12" t="s">
        <v>393</v>
      </c>
    </row>
    <row r="13" spans="2:32" s="12" customFormat="1" ht="12.75" hidden="1">
      <c r="AF13" s="12" t="s">
        <v>396</v>
      </c>
    </row>
    <row r="14" spans="2:32" s="12" customFormat="1" ht="12.75">
      <c r="B14" s="15" t="s">
        <v>596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F14" s="12" t="s">
        <v>400</v>
      </c>
    </row>
    <row r="15" spans="2:32" s="12" customFormat="1" ht="12.75">
      <c r="B15" s="381" t="s">
        <v>600</v>
      </c>
      <c r="C15" s="376" t="s">
        <v>601</v>
      </c>
      <c r="D15" s="376" t="s">
        <v>602</v>
      </c>
      <c r="E15" s="376" t="s">
        <v>603</v>
      </c>
      <c r="F15" s="376" t="s">
        <v>604</v>
      </c>
      <c r="G15" s="376" t="s">
        <v>605</v>
      </c>
      <c r="H15" s="376" t="s">
        <v>606</v>
      </c>
      <c r="I15" s="376" t="s">
        <v>607</v>
      </c>
      <c r="J15" s="376" t="s">
        <v>608</v>
      </c>
      <c r="K15" s="376" t="s">
        <v>609</v>
      </c>
      <c r="L15" s="376" t="s">
        <v>610</v>
      </c>
      <c r="M15" s="376" t="s">
        <v>611</v>
      </c>
      <c r="N15" s="376" t="s">
        <v>612</v>
      </c>
      <c r="O15" s="376" t="s">
        <v>613</v>
      </c>
      <c r="P15" s="376" t="s">
        <v>614</v>
      </c>
      <c r="Q15" s="376" t="s">
        <v>615</v>
      </c>
      <c r="R15" s="376" t="s">
        <v>616</v>
      </c>
      <c r="S15" s="376" t="s">
        <v>617</v>
      </c>
      <c r="T15" s="376" t="s">
        <v>618</v>
      </c>
      <c r="U15" s="376" t="s">
        <v>619</v>
      </c>
      <c r="V15" s="376" t="s">
        <v>937</v>
      </c>
      <c r="W15" s="376" t="s">
        <v>938</v>
      </c>
      <c r="X15" s="376" t="s">
        <v>939</v>
      </c>
      <c r="Y15" s="376" t="s">
        <v>940</v>
      </c>
      <c r="Z15" s="376" t="s">
        <v>941</v>
      </c>
      <c r="AA15" s="376" t="s">
        <v>942</v>
      </c>
      <c r="AB15" s="376" t="s">
        <v>943</v>
      </c>
      <c r="AC15" s="615" t="s">
        <v>1059</v>
      </c>
      <c r="AD15" s="615" t="s">
        <v>1060</v>
      </c>
      <c r="AF15" s="12" t="s">
        <v>402</v>
      </c>
    </row>
    <row r="16" spans="2:32" s="12" customFormat="1" ht="13.35" customHeight="1">
      <c r="B16" s="610" t="s">
        <v>1061</v>
      </c>
      <c r="C16" s="610" t="s">
        <v>587</v>
      </c>
      <c r="D16" s="648" t="s">
        <v>1062</v>
      </c>
      <c r="E16" s="649"/>
      <c r="F16" s="649"/>
      <c r="G16" s="650"/>
      <c r="H16" s="640" t="s">
        <v>1012</v>
      </c>
      <c r="I16" s="643" t="s">
        <v>1032</v>
      </c>
      <c r="J16" s="610" t="s">
        <v>361</v>
      </c>
      <c r="K16" s="645" t="s">
        <v>1035</v>
      </c>
      <c r="L16" s="645"/>
      <c r="M16" s="645"/>
      <c r="N16" s="645"/>
      <c r="O16" s="610" t="s">
        <v>1063</v>
      </c>
      <c r="P16" s="604" t="s">
        <v>1037</v>
      </c>
      <c r="Q16" s="605"/>
      <c r="R16" s="605"/>
      <c r="S16" s="605"/>
      <c r="T16" s="605"/>
      <c r="U16" s="606"/>
      <c r="V16" s="604" t="s">
        <v>1038</v>
      </c>
      <c r="W16" s="605"/>
      <c r="X16" s="605"/>
      <c r="Y16" s="605"/>
      <c r="Z16" s="605"/>
      <c r="AA16" s="606"/>
      <c r="AB16" s="632" t="s">
        <v>1039</v>
      </c>
      <c r="AC16" s="652"/>
      <c r="AD16" s="652"/>
      <c r="AF16" s="12" t="s">
        <v>405</v>
      </c>
    </row>
    <row r="17" spans="1:32" s="12" customFormat="1" ht="116.85" customHeight="1">
      <c r="B17" s="647"/>
      <c r="C17" s="647"/>
      <c r="D17" s="345" t="s">
        <v>562</v>
      </c>
      <c r="E17" s="345" t="s">
        <v>585</v>
      </c>
      <c r="F17" s="345" t="s">
        <v>586</v>
      </c>
      <c r="G17" s="345" t="s">
        <v>1041</v>
      </c>
      <c r="H17" s="640"/>
      <c r="I17" s="644"/>
      <c r="J17" s="611"/>
      <c r="K17" s="345" t="s">
        <v>1042</v>
      </c>
      <c r="L17" s="345" t="s">
        <v>1043</v>
      </c>
      <c r="M17" s="345" t="s">
        <v>1044</v>
      </c>
      <c r="N17" s="345" t="s">
        <v>1045</v>
      </c>
      <c r="O17" s="611"/>
      <c r="P17" s="366" t="s">
        <v>1046</v>
      </c>
      <c r="Q17" s="366" t="s">
        <v>1047</v>
      </c>
      <c r="R17" s="366" t="s">
        <v>1048</v>
      </c>
      <c r="S17" s="366" t="s">
        <v>1049</v>
      </c>
      <c r="T17" s="366" t="s">
        <v>1050</v>
      </c>
      <c r="U17" s="366" t="s">
        <v>1051</v>
      </c>
      <c r="V17" s="366" t="s">
        <v>1046</v>
      </c>
      <c r="W17" s="366" t="s">
        <v>1047</v>
      </c>
      <c r="X17" s="366" t="s">
        <v>1048</v>
      </c>
      <c r="Y17" s="366" t="s">
        <v>1049</v>
      </c>
      <c r="Z17" s="366" t="s">
        <v>1050</v>
      </c>
      <c r="AA17" s="366" t="s">
        <v>1051</v>
      </c>
      <c r="AB17" s="634"/>
      <c r="AC17" s="616"/>
      <c r="AD17" s="616"/>
      <c r="AF17" s="12" t="s">
        <v>407</v>
      </c>
    </row>
    <row r="18" spans="1:32" ht="14.65" customHeight="1">
      <c r="A18" s="12"/>
      <c r="B18" s="110"/>
      <c r="C18" s="100"/>
      <c r="D18" s="100"/>
      <c r="E18" s="100"/>
      <c r="F18" s="100"/>
      <c r="G18" s="101"/>
      <c r="H18" s="102">
        <f t="shared" ref="H18:H24" si="0">SUM(P18:U18, AB18)-SUM(V18:AA18)</f>
        <v>0</v>
      </c>
      <c r="I18" s="103" t="str">
        <f>IFERROR(H18/G18,"")</f>
        <v/>
      </c>
      <c r="J18" s="100"/>
      <c r="K18" s="104"/>
      <c r="L18" s="104"/>
      <c r="M18" s="104"/>
      <c r="N18" s="111" t="str">
        <f t="shared" ref="N18:N23" si="1">IFERROR(IF(OR($J18=$AF$6,$J18=$AF$9,$J18=$AF$11,$J18=$AF$12,$J18=$AF$14,$J18=$AF$15,$J18=$AF$16,$J18=$AF$17),1-SUM(K18:M18),""),"")</f>
        <v/>
      </c>
      <c r="O18" s="106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383" t="str">
        <f>IF(B18="","OK",IF(COUNTIFS('F.A.6 Port Inv'!B:B,B18,'F.A.6 Port Inv'!M:M,"Yes")=1, "OK", "Error"))</f>
        <v>OK</v>
      </c>
      <c r="AD18" s="383" t="str">
        <f>IF(O18="","OK",IF(_xlfn.DAYS(#REF!,O18)&gt;31,"Error","OK"))</f>
        <v>OK</v>
      </c>
    </row>
    <row r="19" spans="1:32">
      <c r="A19" s="12"/>
      <c r="B19" s="110"/>
      <c r="C19" s="100"/>
      <c r="D19" s="100"/>
      <c r="E19" s="100"/>
      <c r="F19" s="100"/>
      <c r="G19" s="101"/>
      <c r="H19" s="102">
        <f t="shared" si="0"/>
        <v>0</v>
      </c>
      <c r="I19" s="103" t="str">
        <f>IFERROR(H19/G19,"")</f>
        <v/>
      </c>
      <c r="J19" s="100"/>
      <c r="K19" s="104"/>
      <c r="L19" s="104"/>
      <c r="M19" s="104"/>
      <c r="N19" s="111" t="str">
        <f t="shared" si="1"/>
        <v/>
      </c>
      <c r="O19" s="106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1"/>
      <c r="AC19" s="383" t="str">
        <f>IF(B19="","OK",IF(COUNTIFS('F.A.6 Port Inv'!B:B,B19,'F.A.6 Port Inv'!M:M,"Yes")=1, "OK", "Error"))</f>
        <v>OK</v>
      </c>
      <c r="AD19" s="383" t="str">
        <f>IF(O19="","OK",IF(_xlfn.DAYS(#REF!,O19)&gt;31,"Error","OK"))</f>
        <v>OK</v>
      </c>
    </row>
    <row r="20" spans="1:32">
      <c r="A20" s="12"/>
      <c r="B20" s="110"/>
      <c r="C20" s="100"/>
      <c r="D20" s="100"/>
      <c r="E20" s="100"/>
      <c r="F20" s="100"/>
      <c r="G20" s="101"/>
      <c r="H20" s="102">
        <f t="shared" si="0"/>
        <v>0</v>
      </c>
      <c r="I20" s="103" t="str">
        <f>IFERROR(H20/G20,"")</f>
        <v/>
      </c>
      <c r="J20" s="100"/>
      <c r="K20" s="104"/>
      <c r="L20" s="104"/>
      <c r="M20" s="104"/>
      <c r="N20" s="111" t="str">
        <f t="shared" si="1"/>
        <v/>
      </c>
      <c r="O20" s="106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383" t="str">
        <f>IF(B20="","OK",IF(COUNTIFS('F.A.6 Port Inv'!B:B,B20,'F.A.6 Port Inv'!M:M,"Yes")=1, "OK", "Error"))</f>
        <v>OK</v>
      </c>
      <c r="AD20" s="383" t="str">
        <f>IF(O20="","OK",IF(_xlfn.DAYS(#REF!,O20)&gt;31,"Error","OK"))</f>
        <v>OK</v>
      </c>
    </row>
    <row r="21" spans="1:32">
      <c r="A21" s="12"/>
      <c r="B21" s="110"/>
      <c r="C21" s="100"/>
      <c r="D21" s="100"/>
      <c r="E21" s="100"/>
      <c r="F21" s="100"/>
      <c r="G21" s="101"/>
      <c r="H21" s="102">
        <f t="shared" si="0"/>
        <v>0</v>
      </c>
      <c r="I21" s="103" t="str">
        <f>IFERROR(H21/G21,"")</f>
        <v/>
      </c>
      <c r="J21" s="100"/>
      <c r="K21" s="104"/>
      <c r="L21" s="104"/>
      <c r="M21" s="104"/>
      <c r="N21" s="111" t="str">
        <f t="shared" si="1"/>
        <v/>
      </c>
      <c r="O21" s="106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383" t="str">
        <f>IF(B21="","OK",IF(COUNTIFS('F.A.6 Port Inv'!B:B,B21,'F.A.6 Port Inv'!M:M,"Yes")=1, "OK", "Error"))</f>
        <v>OK</v>
      </c>
      <c r="AD21" s="383" t="str">
        <f>IF(O21="","OK",IF(_xlfn.DAYS(#REF!,O21)&gt;31,"Error","OK"))</f>
        <v>OK</v>
      </c>
    </row>
    <row r="22" spans="1:32">
      <c r="A22" s="12"/>
      <c r="B22" s="110"/>
      <c r="C22" s="100"/>
      <c r="D22" s="100"/>
      <c r="E22" s="100"/>
      <c r="F22" s="100"/>
      <c r="G22" s="101"/>
      <c r="H22" s="102">
        <f t="shared" si="0"/>
        <v>0</v>
      </c>
      <c r="I22" s="103" t="str">
        <f>IFERROR(H22/G22,"")</f>
        <v/>
      </c>
      <c r="J22" s="100"/>
      <c r="K22" s="104"/>
      <c r="L22" s="104"/>
      <c r="M22" s="104"/>
      <c r="N22" s="111" t="str">
        <f t="shared" si="1"/>
        <v/>
      </c>
      <c r="O22" s="106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383" t="str">
        <f>IF(B22="","OK",IF(COUNTIFS('F.A.6 Port Inv'!B:B,B22,'F.A.6 Port Inv'!M:M,"Yes")=1, "OK", "Error"))</f>
        <v>OK</v>
      </c>
      <c r="AD22" s="383" t="str">
        <f>IF(O22="","OK",IF(_xlfn.DAYS(#REF!,O22)&gt;31,"Error","OK"))</f>
        <v>OK</v>
      </c>
    </row>
    <row r="23" spans="1:32" ht="39">
      <c r="A23" s="12"/>
      <c r="B23" s="384" t="s">
        <v>1064</v>
      </c>
      <c r="C23" s="97"/>
      <c r="D23" s="97"/>
      <c r="E23" s="97"/>
      <c r="F23" s="97"/>
      <c r="G23" s="97"/>
      <c r="H23" s="102">
        <f t="shared" si="0"/>
        <v>0</v>
      </c>
      <c r="I23" s="97"/>
      <c r="J23" s="100"/>
      <c r="K23" s="104"/>
      <c r="L23" s="104"/>
      <c r="M23" s="104"/>
      <c r="N23" s="111" t="str">
        <f t="shared" si="1"/>
        <v/>
      </c>
      <c r="O23" s="106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97"/>
      <c r="AD23" s="383" t="str">
        <f>IF(O23="","OK",IF(_xlfn.DAYS(#REF!,O23)&gt;31,"Error","OK"))</f>
        <v>OK</v>
      </c>
    </row>
    <row r="24" spans="1:32">
      <c r="A24" s="12"/>
      <c r="B24" s="385" t="s">
        <v>935</v>
      </c>
      <c r="C24" s="386"/>
      <c r="D24" s="386"/>
      <c r="E24" s="386"/>
      <c r="F24" s="386"/>
      <c r="G24" s="386"/>
      <c r="H24" s="85">
        <f t="shared" si="0"/>
        <v>0</v>
      </c>
      <c r="I24" s="385"/>
      <c r="J24" s="385"/>
      <c r="K24" s="385"/>
      <c r="L24" s="385"/>
      <c r="M24" s="385"/>
      <c r="N24" s="385"/>
      <c r="O24" s="385"/>
      <c r="P24" s="85">
        <f t="shared" ref="P24:AB24" si="2">SUM(P18:P23)</f>
        <v>0</v>
      </c>
      <c r="Q24" s="85">
        <f t="shared" si="2"/>
        <v>0</v>
      </c>
      <c r="R24" s="85">
        <f t="shared" si="2"/>
        <v>0</v>
      </c>
      <c r="S24" s="85">
        <f t="shared" si="2"/>
        <v>0</v>
      </c>
      <c r="T24" s="85">
        <f t="shared" si="2"/>
        <v>0</v>
      </c>
      <c r="U24" s="85">
        <f t="shared" si="2"/>
        <v>0</v>
      </c>
      <c r="V24" s="85">
        <f t="shared" si="2"/>
        <v>0</v>
      </c>
      <c r="W24" s="85">
        <f t="shared" si="2"/>
        <v>0</v>
      </c>
      <c r="X24" s="85">
        <f t="shared" si="2"/>
        <v>0</v>
      </c>
      <c r="Y24" s="85">
        <f t="shared" si="2"/>
        <v>0</v>
      </c>
      <c r="Z24" s="85">
        <f t="shared" si="2"/>
        <v>0</v>
      </c>
      <c r="AA24" s="85">
        <f t="shared" si="2"/>
        <v>0</v>
      </c>
      <c r="AB24" s="85">
        <f t="shared" si="2"/>
        <v>0</v>
      </c>
      <c r="AC24" s="97"/>
      <c r="AD24" s="97"/>
    </row>
    <row r="25" spans="1:32" ht="36.950000000000003" customHeight="1">
      <c r="A25" s="12"/>
      <c r="B25" s="387"/>
      <c r="C25" s="388"/>
      <c r="D25" s="388"/>
      <c r="E25" s="388"/>
      <c r="F25" s="388"/>
      <c r="G25" s="388"/>
      <c r="H25" s="107"/>
      <c r="I25" s="387"/>
      <c r="J25" s="387"/>
      <c r="K25" s="387"/>
      <c r="L25" s="387"/>
      <c r="M25" s="387"/>
      <c r="N25" s="387"/>
      <c r="O25" s="38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8"/>
      <c r="AD25" s="108"/>
    </row>
    <row r="26" spans="1:32">
      <c r="A26" s="12"/>
      <c r="B26" s="15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</row>
    <row r="27" spans="1:32">
      <c r="B27" s="343"/>
      <c r="C27" s="327" t="s">
        <v>853</v>
      </c>
      <c r="D27" s="327" t="s">
        <v>854</v>
      </c>
      <c r="E27" s="327" t="s">
        <v>855</v>
      </c>
      <c r="F27" s="327" t="s">
        <v>766</v>
      </c>
      <c r="G27" s="327" t="s">
        <v>775</v>
      </c>
      <c r="H27" s="327" t="s">
        <v>563</v>
      </c>
    </row>
    <row r="28" spans="1:32">
      <c r="B28" s="343" t="s">
        <v>1065</v>
      </c>
      <c r="C28" s="327" t="s">
        <v>1066</v>
      </c>
      <c r="D28" s="79">
        <f>$H$24</f>
        <v>0</v>
      </c>
      <c r="E28" s="79">
        <f>'F.A.6 Port Inv'!$N$29</f>
        <v>0</v>
      </c>
      <c r="F28" s="329">
        <v>1</v>
      </c>
      <c r="G28" s="275" t="str">
        <f>IF(ABS(E28-D28)&lt;=F28,"OK","Error")</f>
        <v>OK</v>
      </c>
      <c r="H28" s="97"/>
    </row>
    <row r="29" spans="1:32">
      <c r="B29" s="343" t="s">
        <v>1055</v>
      </c>
      <c r="C29" s="327" t="s">
        <v>1056</v>
      </c>
      <c r="D29" s="97"/>
      <c r="E29" s="97"/>
      <c r="F29" s="97"/>
      <c r="G29" s="275" t="str">
        <f>IF(COUNTIFS(AC18:AC24, "Error")=0,"OK","Commentary Required")</f>
        <v>OK</v>
      </c>
      <c r="H29" s="109"/>
    </row>
    <row r="30" spans="1:32">
      <c r="B30" s="389" t="s">
        <v>1057</v>
      </c>
      <c r="C30" s="389" t="s">
        <v>19</v>
      </c>
      <c r="D30" s="390"/>
      <c r="E30" s="390"/>
      <c r="F30" s="390"/>
      <c r="G30" s="275" t="str">
        <f>IF(COUNTIFS(AD18:AD24, "Error")=0, "OK","Commentary Required")</f>
        <v>OK</v>
      </c>
      <c r="H30" s="96"/>
    </row>
  </sheetData>
  <sheetProtection insertHyperlinks="0"/>
  <mergeCells count="13">
    <mergeCell ref="P16:U16"/>
    <mergeCell ref="V16:AA16"/>
    <mergeCell ref="AB16:AB17"/>
    <mergeCell ref="AC15:AC17"/>
    <mergeCell ref="AD15:AD17"/>
    <mergeCell ref="J16:J17"/>
    <mergeCell ref="K16:N16"/>
    <mergeCell ref="O16:O17"/>
    <mergeCell ref="B16:B17"/>
    <mergeCell ref="C16:C17"/>
    <mergeCell ref="D16:G16"/>
    <mergeCell ref="H16:H17"/>
    <mergeCell ref="I16:I17"/>
  </mergeCells>
  <conditionalFormatting sqref="G28:G30">
    <cfRule type="cellIs" dxfId="90" priority="2" operator="equal">
      <formula>"OK"</formula>
    </cfRule>
    <cfRule type="cellIs" dxfId="89" priority="3" operator="equal">
      <formula>"Error"</formula>
    </cfRule>
  </conditionalFormatting>
  <conditionalFormatting sqref="G29:G30">
    <cfRule type="cellIs" dxfId="88" priority="1" operator="equal">
      <formula>"Commentary Required"</formula>
    </cfRule>
  </conditionalFormatting>
  <conditionalFormatting sqref="AC18:AC22">
    <cfRule type="cellIs" dxfId="87" priority="6" operator="equal">
      <formula>"OK"</formula>
    </cfRule>
    <cfRule type="cellIs" dxfId="86" priority="7" operator="equal">
      <formula>"Error"</formula>
    </cfRule>
  </conditionalFormatting>
  <conditionalFormatting sqref="AD18:AD23">
    <cfRule type="cellIs" dxfId="85" priority="4" operator="equal">
      <formula>"OK"</formula>
    </cfRule>
    <cfRule type="cellIs" dxfId="84" priority="5" operator="equal">
      <formula>"Error"</formula>
    </cfRule>
  </conditionalFormatting>
  <dataValidations count="3">
    <dataValidation type="decimal" allowBlank="1" showInputMessage="1" showErrorMessage="1" errorTitle="Error" error="Please enter a number of +/- 11 digits" sqref="B18:B22 G18:G22 P18:AB23 K18:M23" xr:uid="{B3BD2A09-EAD5-423A-8482-7C5E95CB5BF2}">
      <formula1>-99999999999</formula1>
      <formula2>99999999999</formula2>
    </dataValidation>
    <dataValidation type="list" allowBlank="1" showInputMessage="1" showErrorMessage="1" sqref="J18:J23" xr:uid="{7D4CF4BB-A676-4A58-898E-7F74FBDD4535}">
      <formula1>DROPDOWN_3</formula1>
    </dataValidation>
    <dataValidation type="date" allowBlank="1" showInputMessage="1" showErrorMessage="1" errorTitle="Error" error="Please enter a date in the format of dd/mm/yyyy (e.g., 17/06/2024)" sqref="O18:O23" xr:uid="{295DECEC-164A-46B5-862A-6EDE02330DFC}">
      <formula1>1</formula1>
      <formula2>401404</formula2>
    </dataValidation>
  </dataValidations>
  <pageMargins left="0.7" right="0.7" top="0.75" bottom="0.75" header="0.3" footer="0.3"/>
  <pageSetup paperSize="8" scale="48" fitToWidth="2" orientation="landscape" r:id="rId1"/>
  <drawing r:id="rId2"/>
  <legacyDrawing r:id="rId3"/>
  <controls>
    <mc:AlternateContent xmlns:mc="http://schemas.openxmlformats.org/markup-compatibility/2006">
      <mc:Choice Requires="x14">
        <control shapeId="13315" r:id="rId4" name="FA6A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4</xdr:col>
                <xdr:colOff>1657350</xdr:colOff>
                <xdr:row>3</xdr:row>
                <xdr:rowOff>114300</xdr:rowOff>
              </to>
            </anchor>
          </controlPr>
        </control>
      </mc:Choice>
      <mc:Fallback>
        <control shapeId="13315" r:id="rId4" name="FA6A_Clear_Worksheet"/>
      </mc:Fallback>
    </mc:AlternateContent>
    <mc:AlternateContent xmlns:mc="http://schemas.openxmlformats.org/markup-compatibility/2006">
      <mc:Choice Requires="x14">
        <control shapeId="13314" r:id="rId6" name="FA6A_deleterow0">
          <controlPr defaultSize="0" autoLine="0" r:id="rId7">
            <anchor moveWithCells="1">
              <from>
                <xdr:col>3</xdr:col>
                <xdr:colOff>66675</xdr:colOff>
                <xdr:row>24</xdr:row>
                <xdr:rowOff>0</xdr:rowOff>
              </from>
              <to>
                <xdr:col>3</xdr:col>
                <xdr:colOff>1657350</xdr:colOff>
                <xdr:row>24</xdr:row>
                <xdr:rowOff>323850</xdr:rowOff>
              </to>
            </anchor>
          </controlPr>
        </control>
      </mc:Choice>
      <mc:Fallback>
        <control shapeId="13314" r:id="rId6" name="FA6A_deleterow0"/>
      </mc:Fallback>
    </mc:AlternateContent>
    <mc:AlternateContent xmlns:mc="http://schemas.openxmlformats.org/markup-compatibility/2006">
      <mc:Choice Requires="x14">
        <control shapeId="13313" r:id="rId8" name="FA6A_addrow0">
          <controlPr defaultSize="0" autoLine="0" r:id="rId9">
            <anchor moveWithCells="1">
              <from>
                <xdr:col>1</xdr:col>
                <xdr:colOff>66675</xdr:colOff>
                <xdr:row>24</xdr:row>
                <xdr:rowOff>0</xdr:rowOff>
              </from>
              <to>
                <xdr:col>1</xdr:col>
                <xdr:colOff>1657350</xdr:colOff>
                <xdr:row>24</xdr:row>
                <xdr:rowOff>323850</xdr:rowOff>
              </to>
            </anchor>
          </controlPr>
        </control>
      </mc:Choice>
      <mc:Fallback>
        <control shapeId="13313" r:id="rId8" name="FA6A_addrow0"/>
      </mc:Fallback>
    </mc:AlternateContent>
  </control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67554-7AF7-4F93-8839-5075A1089674}">
  <sheetPr codeName="Sheet59">
    <pageSetUpPr fitToPage="1"/>
  </sheetPr>
  <dimension ref="A1:L62"/>
  <sheetViews>
    <sheetView showGridLines="0" zoomScaleNormal="100" workbookViewId="0"/>
  </sheetViews>
  <sheetFormatPr defaultColWidth="9.42578125" defaultRowHeight="15"/>
  <cols>
    <col min="1" max="1" width="41" style="112" customWidth="1"/>
    <col min="2" max="6" width="19.42578125" style="112" customWidth="1"/>
    <col min="7" max="7" width="15.42578125" style="112" customWidth="1"/>
    <col min="8" max="11" width="19.42578125" style="112" customWidth="1"/>
    <col min="12" max="12" width="3.42578125" style="112" customWidth="1"/>
    <col min="13" max="16384" width="9.42578125" style="112"/>
  </cols>
  <sheetData>
    <row r="1" spans="1:12" ht="13.15" customHeight="1">
      <c r="A1" s="391" t="s">
        <v>1067</v>
      </c>
      <c r="B1" s="391"/>
      <c r="C1" s="391"/>
      <c r="D1" s="391"/>
      <c r="E1" s="391"/>
      <c r="F1" s="391"/>
      <c r="G1" s="392"/>
      <c r="H1" s="392"/>
      <c r="I1" s="392"/>
      <c r="J1" s="392"/>
      <c r="K1" s="392"/>
    </row>
    <row r="2" spans="1:12" s="114" customFormat="1" ht="16.899999999999999" customHeight="1">
      <c r="A2" s="334" t="s">
        <v>593</v>
      </c>
      <c r="B2" s="211"/>
      <c r="C2" s="113"/>
      <c r="D2" s="113"/>
      <c r="E2" s="113"/>
      <c r="F2" s="113"/>
      <c r="G2" s="113"/>
      <c r="H2" s="113"/>
      <c r="I2" s="113"/>
      <c r="J2" s="113"/>
      <c r="K2" s="113"/>
      <c r="L2" s="113"/>
    </row>
    <row r="3" spans="1:12" s="114" customFormat="1" ht="16.899999999999999" customHeight="1">
      <c r="A3" s="334" t="s">
        <v>594</v>
      </c>
      <c r="B3" s="212"/>
      <c r="C3" s="113"/>
      <c r="D3" s="113"/>
      <c r="E3" s="113"/>
      <c r="F3" s="113"/>
      <c r="G3" s="113"/>
      <c r="H3" s="113"/>
      <c r="I3" s="113"/>
      <c r="J3" s="113"/>
      <c r="K3" s="113"/>
      <c r="L3" s="113"/>
    </row>
    <row r="4" spans="1:12" s="114" customFormat="1" ht="16.899999999999999" customHeight="1">
      <c r="A4" s="334" t="s">
        <v>595</v>
      </c>
      <c r="B4" s="213"/>
      <c r="C4" s="113"/>
      <c r="D4" s="113"/>
      <c r="E4" s="113"/>
      <c r="F4" s="113"/>
      <c r="G4" s="113"/>
      <c r="H4" s="113"/>
      <c r="I4" s="113"/>
      <c r="J4" s="113"/>
      <c r="K4" s="113"/>
      <c r="L4" s="113"/>
    </row>
    <row r="5" spans="1:12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>
      <c r="A6" s="393"/>
      <c r="G6" s="394"/>
    </row>
    <row r="7" spans="1:12">
      <c r="A7" s="395" t="s">
        <v>596</v>
      </c>
      <c r="B7" s="396"/>
      <c r="C7" s="396"/>
      <c r="D7" s="396"/>
      <c r="E7" s="396"/>
      <c r="F7" s="396"/>
      <c r="G7" s="397"/>
      <c r="H7" s="396"/>
      <c r="I7" s="396"/>
      <c r="J7" s="396"/>
      <c r="K7" s="396"/>
    </row>
    <row r="8" spans="1:12">
      <c r="A8" s="398" t="s">
        <v>600</v>
      </c>
      <c r="B8" s="398" t="s">
        <v>601</v>
      </c>
      <c r="C8" s="398" t="s">
        <v>602</v>
      </c>
      <c r="D8" s="398" t="s">
        <v>603</v>
      </c>
      <c r="E8" s="398" t="s">
        <v>604</v>
      </c>
      <c r="F8" s="398" t="s">
        <v>605</v>
      </c>
      <c r="G8" s="397"/>
      <c r="H8" s="398" t="s">
        <v>606</v>
      </c>
      <c r="I8" s="398" t="s">
        <v>607</v>
      </c>
      <c r="J8" s="398" t="s">
        <v>608</v>
      </c>
      <c r="K8" s="398" t="s">
        <v>609</v>
      </c>
    </row>
    <row r="9" spans="1:12" ht="49.5" customHeight="1">
      <c r="A9" s="632" t="s">
        <v>1068</v>
      </c>
      <c r="B9" s="653" t="s">
        <v>1069</v>
      </c>
      <c r="C9" s="654"/>
      <c r="D9" s="654"/>
      <c r="E9" s="654"/>
      <c r="F9" s="655"/>
      <c r="G9" s="399"/>
      <c r="H9" s="653" t="s">
        <v>1070</v>
      </c>
      <c r="I9" s="654"/>
      <c r="J9" s="654"/>
      <c r="K9" s="655"/>
    </row>
    <row r="10" spans="1:12" ht="38.25">
      <c r="A10" s="634"/>
      <c r="B10" s="377" t="s">
        <v>1071</v>
      </c>
      <c r="C10" s="377" t="s">
        <v>1072</v>
      </c>
      <c r="D10" s="377" t="s">
        <v>1073</v>
      </c>
      <c r="E10" s="377" t="s">
        <v>1074</v>
      </c>
      <c r="F10" s="377" t="s">
        <v>1075</v>
      </c>
      <c r="G10" s="399"/>
      <c r="H10" s="377" t="s">
        <v>1076</v>
      </c>
      <c r="I10" s="377" t="s">
        <v>1077</v>
      </c>
      <c r="J10" s="377" t="s">
        <v>1078</v>
      </c>
      <c r="K10" s="377" t="s">
        <v>1079</v>
      </c>
    </row>
    <row r="11" spans="1:12">
      <c r="A11" s="400" t="s">
        <v>1080</v>
      </c>
      <c r="B11" s="90">
        <f>SUM(B27,B12,B21,B24,B39)</f>
        <v>0</v>
      </c>
      <c r="C11" s="90">
        <f>SUM(C27,C12,C21,C24,C39)</f>
        <v>0</v>
      </c>
      <c r="D11" s="90">
        <f t="shared" ref="D11:D55" si="0">B11+C11</f>
        <v>0</v>
      </c>
      <c r="E11" s="90">
        <f>SUM(E27,E12,E21,E24,E39)</f>
        <v>0</v>
      </c>
      <c r="F11" s="90">
        <f t="shared" ref="F11:F55" si="1">D11-E11</f>
        <v>0</v>
      </c>
      <c r="G11" s="401"/>
      <c r="H11" s="90">
        <f>SUM(H27,H12,H21,H24,H39)</f>
        <v>0</v>
      </c>
      <c r="I11" s="90">
        <f>SUM(I27,I12,I21,I24,I39)</f>
        <v>0</v>
      </c>
      <c r="J11" s="90">
        <f>SUM(J27,J12,J21,J24,J39)</f>
        <v>0</v>
      </c>
      <c r="K11" s="90">
        <f>SUM(K27,K12,K21,K24,K39)</f>
        <v>0</v>
      </c>
    </row>
    <row r="12" spans="1:12">
      <c r="A12" s="402" t="s">
        <v>648</v>
      </c>
      <c r="B12" s="90">
        <f>SUM(B13,B16:B20)</f>
        <v>0</v>
      </c>
      <c r="C12" s="90">
        <f>SUM(C13,C16:C20)</f>
        <v>0</v>
      </c>
      <c r="D12" s="90">
        <f t="shared" si="0"/>
        <v>0</v>
      </c>
      <c r="E12" s="90">
        <f>SUM(E13,E16:E20)</f>
        <v>0</v>
      </c>
      <c r="F12" s="90">
        <f t="shared" si="1"/>
        <v>0</v>
      </c>
      <c r="G12" s="395"/>
      <c r="H12" s="90">
        <f>SUM(H13,H16:H20)</f>
        <v>0</v>
      </c>
      <c r="I12" s="90">
        <f>SUM(I13,I16:I20)</f>
        <v>0</v>
      </c>
      <c r="J12" s="90">
        <f>SUM(J13,J16:J20)</f>
        <v>0</v>
      </c>
      <c r="K12" s="90">
        <f>SUM(K13,K16:K20)</f>
        <v>0</v>
      </c>
    </row>
    <row r="13" spans="1:12">
      <c r="A13" s="403" t="s">
        <v>1081</v>
      </c>
      <c r="B13" s="90">
        <f>SUM(B14:B15)</f>
        <v>0</v>
      </c>
      <c r="C13" s="90">
        <f>SUM(C14:C15)</f>
        <v>0</v>
      </c>
      <c r="D13" s="90">
        <f t="shared" si="0"/>
        <v>0</v>
      </c>
      <c r="E13" s="90">
        <f>SUM(E14:E15)</f>
        <v>0</v>
      </c>
      <c r="F13" s="90">
        <f t="shared" si="1"/>
        <v>0</v>
      </c>
      <c r="G13" s="395"/>
      <c r="H13" s="90">
        <f>SUM(H14:H15)</f>
        <v>0</v>
      </c>
      <c r="I13" s="90">
        <f>SUM(I14:I15)</f>
        <v>0</v>
      </c>
      <c r="J13" s="90">
        <f>SUM(J14:J15)</f>
        <v>0</v>
      </c>
      <c r="K13" s="90">
        <f>SUM(K14:K15)</f>
        <v>0</v>
      </c>
    </row>
    <row r="14" spans="1:12">
      <c r="A14" s="404" t="s">
        <v>1082</v>
      </c>
      <c r="B14" s="115"/>
      <c r="C14" s="116"/>
      <c r="D14" s="90">
        <f t="shared" si="0"/>
        <v>0</v>
      </c>
      <c r="E14" s="115"/>
      <c r="F14" s="90">
        <f t="shared" si="1"/>
        <v>0</v>
      </c>
      <c r="G14" s="395"/>
      <c r="H14" s="115"/>
      <c r="I14" s="115"/>
      <c r="J14" s="115"/>
      <c r="K14" s="115"/>
    </row>
    <row r="15" spans="1:12">
      <c r="A15" s="404" t="s">
        <v>1083</v>
      </c>
      <c r="B15" s="115"/>
      <c r="C15" s="115"/>
      <c r="D15" s="90">
        <f t="shared" si="0"/>
        <v>0</v>
      </c>
      <c r="E15" s="115"/>
      <c r="F15" s="90">
        <f t="shared" si="1"/>
        <v>0</v>
      </c>
      <c r="G15" s="395"/>
      <c r="H15" s="115"/>
      <c r="I15" s="115"/>
      <c r="J15" s="115"/>
      <c r="K15" s="115"/>
    </row>
    <row r="16" spans="1:12">
      <c r="A16" s="403" t="s">
        <v>1084</v>
      </c>
      <c r="B16" s="115"/>
      <c r="C16" s="115"/>
      <c r="D16" s="90">
        <f t="shared" si="0"/>
        <v>0</v>
      </c>
      <c r="E16" s="115"/>
      <c r="F16" s="90">
        <f t="shared" si="1"/>
        <v>0</v>
      </c>
      <c r="G16" s="395"/>
      <c r="H16" s="115"/>
      <c r="I16" s="115"/>
      <c r="J16" s="115"/>
      <c r="K16" s="115"/>
    </row>
    <row r="17" spans="1:11">
      <c r="A17" s="403" t="s">
        <v>1085</v>
      </c>
      <c r="B17" s="115"/>
      <c r="C17" s="115"/>
      <c r="D17" s="90">
        <f t="shared" si="0"/>
        <v>0</v>
      </c>
      <c r="E17" s="115"/>
      <c r="F17" s="90">
        <f t="shared" si="1"/>
        <v>0</v>
      </c>
      <c r="G17" s="395"/>
      <c r="H17" s="115"/>
      <c r="I17" s="115"/>
      <c r="J17" s="115"/>
      <c r="K17" s="115"/>
    </row>
    <row r="18" spans="1:11">
      <c r="A18" s="403" t="s">
        <v>1086</v>
      </c>
      <c r="B18" s="115"/>
      <c r="C18" s="115"/>
      <c r="D18" s="90">
        <f t="shared" si="0"/>
        <v>0</v>
      </c>
      <c r="E18" s="115"/>
      <c r="F18" s="90">
        <f t="shared" si="1"/>
        <v>0</v>
      </c>
      <c r="G18" s="395"/>
      <c r="H18" s="115"/>
      <c r="I18" s="115"/>
      <c r="J18" s="115"/>
      <c r="K18" s="115"/>
    </row>
    <row r="19" spans="1:11">
      <c r="A19" s="403" t="s">
        <v>1087</v>
      </c>
      <c r="B19" s="115"/>
      <c r="C19" s="115"/>
      <c r="D19" s="90">
        <f t="shared" si="0"/>
        <v>0</v>
      </c>
      <c r="E19" s="115"/>
      <c r="F19" s="90">
        <f t="shared" si="1"/>
        <v>0</v>
      </c>
      <c r="G19" s="395"/>
      <c r="H19" s="115"/>
      <c r="I19" s="115"/>
      <c r="J19" s="115"/>
      <c r="K19" s="115"/>
    </row>
    <row r="20" spans="1:11">
      <c r="A20" s="403" t="s">
        <v>840</v>
      </c>
      <c r="B20" s="115"/>
      <c r="C20" s="115"/>
      <c r="D20" s="90">
        <f t="shared" si="0"/>
        <v>0</v>
      </c>
      <c r="E20" s="115"/>
      <c r="F20" s="90">
        <f t="shared" si="1"/>
        <v>0</v>
      </c>
      <c r="G20" s="395"/>
      <c r="H20" s="115"/>
      <c r="I20" s="115"/>
      <c r="J20" s="115"/>
      <c r="K20" s="115"/>
    </row>
    <row r="21" spans="1:11">
      <c r="A21" s="402" t="s">
        <v>1088</v>
      </c>
      <c r="B21" s="90">
        <f>SUM(B22:B23)</f>
        <v>0</v>
      </c>
      <c r="C21" s="90">
        <f>SUM(C22:C23)</f>
        <v>0</v>
      </c>
      <c r="D21" s="90">
        <f t="shared" si="0"/>
        <v>0</v>
      </c>
      <c r="E21" s="90">
        <f>SUM(E22:E23)</f>
        <v>0</v>
      </c>
      <c r="F21" s="90">
        <f t="shared" si="1"/>
        <v>0</v>
      </c>
      <c r="G21" s="401"/>
      <c r="H21" s="90">
        <f>SUM(H22:H23)</f>
        <v>0</v>
      </c>
      <c r="I21" s="90">
        <f>SUM(I22:I23)</f>
        <v>0</v>
      </c>
      <c r="J21" s="90">
        <f>SUM(J22:J23)</f>
        <v>0</v>
      </c>
      <c r="K21" s="90">
        <f>SUM(K22:K23)</f>
        <v>0</v>
      </c>
    </row>
    <row r="22" spans="1:11">
      <c r="A22" s="403" t="s">
        <v>1089</v>
      </c>
      <c r="B22" s="115"/>
      <c r="C22" s="116"/>
      <c r="D22" s="90">
        <f t="shared" si="0"/>
        <v>0</v>
      </c>
      <c r="E22" s="115"/>
      <c r="F22" s="90">
        <f t="shared" si="1"/>
        <v>0</v>
      </c>
      <c r="G22" s="401"/>
      <c r="H22" s="115"/>
      <c r="I22" s="115"/>
      <c r="J22" s="115"/>
      <c r="K22" s="115"/>
    </row>
    <row r="23" spans="1:11">
      <c r="A23" s="403" t="s">
        <v>1090</v>
      </c>
      <c r="B23" s="115"/>
      <c r="C23" s="115"/>
      <c r="D23" s="90">
        <f t="shared" si="0"/>
        <v>0</v>
      </c>
      <c r="E23" s="115"/>
      <c r="F23" s="90">
        <f t="shared" si="1"/>
        <v>0</v>
      </c>
      <c r="G23" s="401"/>
      <c r="H23" s="115"/>
      <c r="I23" s="115"/>
      <c r="J23" s="115"/>
      <c r="K23" s="115"/>
    </row>
    <row r="24" spans="1:11">
      <c r="A24" s="402" t="s">
        <v>1091</v>
      </c>
      <c r="B24" s="90">
        <f>SUM(B25:B26)</f>
        <v>0</v>
      </c>
      <c r="C24" s="90">
        <f>SUM(C25:C26)</f>
        <v>0</v>
      </c>
      <c r="D24" s="90">
        <f t="shared" si="0"/>
        <v>0</v>
      </c>
      <c r="E24" s="90">
        <f>SUM(E25:E26)</f>
        <v>0</v>
      </c>
      <c r="F24" s="90">
        <f t="shared" si="1"/>
        <v>0</v>
      </c>
      <c r="G24" s="401"/>
      <c r="H24" s="90">
        <f>SUM(H25:H26)</f>
        <v>0</v>
      </c>
      <c r="I24" s="90">
        <f>SUM(I25:I26)</f>
        <v>0</v>
      </c>
      <c r="J24" s="90">
        <f>SUM(J25:J26)</f>
        <v>0</v>
      </c>
      <c r="K24" s="90">
        <f>SUM(K25:K26)</f>
        <v>0</v>
      </c>
    </row>
    <row r="25" spans="1:11">
      <c r="A25" s="403" t="s">
        <v>1092</v>
      </c>
      <c r="B25" s="115"/>
      <c r="C25" s="116"/>
      <c r="D25" s="90">
        <f t="shared" si="0"/>
        <v>0</v>
      </c>
      <c r="E25" s="115"/>
      <c r="F25" s="90">
        <f t="shared" si="1"/>
        <v>0</v>
      </c>
      <c r="G25" s="401"/>
      <c r="H25" s="115"/>
      <c r="I25" s="115"/>
      <c r="J25" s="115"/>
      <c r="K25" s="115"/>
    </row>
    <row r="26" spans="1:11">
      <c r="A26" s="403" t="s">
        <v>1093</v>
      </c>
      <c r="B26" s="115"/>
      <c r="C26" s="115"/>
      <c r="D26" s="90">
        <f t="shared" si="0"/>
        <v>0</v>
      </c>
      <c r="E26" s="115"/>
      <c r="F26" s="90">
        <f t="shared" si="1"/>
        <v>0</v>
      </c>
      <c r="G26" s="401"/>
      <c r="H26" s="115"/>
      <c r="I26" s="115"/>
      <c r="J26" s="115"/>
      <c r="K26" s="115"/>
    </row>
    <row r="27" spans="1:11">
      <c r="A27" s="402" t="s">
        <v>29</v>
      </c>
      <c r="B27" s="90">
        <f>SUM(B28:B35,B38)</f>
        <v>0</v>
      </c>
      <c r="C27" s="90">
        <f>SUM(C28:C35,C38)</f>
        <v>0</v>
      </c>
      <c r="D27" s="90">
        <f t="shared" si="0"/>
        <v>0</v>
      </c>
      <c r="E27" s="90">
        <f>SUM(E28:E35,E38)</f>
        <v>0</v>
      </c>
      <c r="F27" s="90">
        <f t="shared" si="1"/>
        <v>0</v>
      </c>
      <c r="G27" s="401"/>
      <c r="H27" s="90">
        <f>SUM(H28:H35,H38)</f>
        <v>0</v>
      </c>
      <c r="I27" s="90">
        <f>SUM(I28:I35,I38)</f>
        <v>0</v>
      </c>
      <c r="J27" s="90">
        <f>SUM(J28:J35,J38)</f>
        <v>0</v>
      </c>
      <c r="K27" s="90">
        <f>SUM(K28:K35,K38)</f>
        <v>0</v>
      </c>
    </row>
    <row r="28" spans="1:11">
      <c r="A28" s="403" t="s">
        <v>1094</v>
      </c>
      <c r="B28" s="115"/>
      <c r="C28" s="115"/>
      <c r="D28" s="90">
        <f t="shared" si="0"/>
        <v>0</v>
      </c>
      <c r="E28" s="115"/>
      <c r="F28" s="90">
        <f t="shared" si="1"/>
        <v>0</v>
      </c>
      <c r="G28" s="401"/>
      <c r="H28" s="115"/>
      <c r="I28" s="115"/>
      <c r="J28" s="115"/>
      <c r="K28" s="115"/>
    </row>
    <row r="29" spans="1:11">
      <c r="A29" s="403" t="s">
        <v>1095</v>
      </c>
      <c r="B29" s="115"/>
      <c r="C29" s="115"/>
      <c r="D29" s="90">
        <f t="shared" si="0"/>
        <v>0</v>
      </c>
      <c r="E29" s="115"/>
      <c r="F29" s="90">
        <f t="shared" si="1"/>
        <v>0</v>
      </c>
      <c r="G29" s="401"/>
      <c r="H29" s="115"/>
      <c r="I29" s="115"/>
      <c r="J29" s="115"/>
      <c r="K29" s="115"/>
    </row>
    <row r="30" spans="1:11">
      <c r="A30" s="403" t="s">
        <v>1096</v>
      </c>
      <c r="B30" s="115"/>
      <c r="C30" s="115"/>
      <c r="D30" s="90">
        <f t="shared" si="0"/>
        <v>0</v>
      </c>
      <c r="E30" s="115"/>
      <c r="F30" s="90">
        <f t="shared" si="1"/>
        <v>0</v>
      </c>
      <c r="G30" s="401"/>
      <c r="H30" s="115"/>
      <c r="I30" s="115"/>
      <c r="J30" s="115"/>
      <c r="K30" s="115"/>
    </row>
    <row r="31" spans="1:11">
      <c r="A31" s="405" t="s">
        <v>1084</v>
      </c>
      <c r="B31" s="115"/>
      <c r="C31" s="115"/>
      <c r="D31" s="90">
        <f t="shared" si="0"/>
        <v>0</v>
      </c>
      <c r="E31" s="115"/>
      <c r="F31" s="90">
        <f t="shared" si="1"/>
        <v>0</v>
      </c>
      <c r="G31" s="401"/>
      <c r="H31" s="115"/>
      <c r="I31" s="115"/>
      <c r="J31" s="115"/>
      <c r="K31" s="115"/>
    </row>
    <row r="32" spans="1:11">
      <c r="A32" s="403" t="s">
        <v>1085</v>
      </c>
      <c r="B32" s="115"/>
      <c r="C32" s="115"/>
      <c r="D32" s="90">
        <f t="shared" si="0"/>
        <v>0</v>
      </c>
      <c r="E32" s="115"/>
      <c r="F32" s="90">
        <f t="shared" si="1"/>
        <v>0</v>
      </c>
      <c r="G32" s="401"/>
      <c r="H32" s="115"/>
      <c r="I32" s="115"/>
      <c r="J32" s="115"/>
      <c r="K32" s="115"/>
    </row>
    <row r="33" spans="1:11">
      <c r="A33" s="405" t="s">
        <v>1086</v>
      </c>
      <c r="B33" s="115"/>
      <c r="C33" s="115"/>
      <c r="D33" s="90">
        <f t="shared" si="0"/>
        <v>0</v>
      </c>
      <c r="E33" s="115"/>
      <c r="F33" s="90">
        <f t="shared" si="1"/>
        <v>0</v>
      </c>
      <c r="G33" s="401"/>
      <c r="H33" s="115"/>
      <c r="I33" s="115"/>
      <c r="J33" s="115"/>
      <c r="K33" s="115"/>
    </row>
    <row r="34" spans="1:11">
      <c r="A34" s="403" t="s">
        <v>1087</v>
      </c>
      <c r="B34" s="115"/>
      <c r="C34" s="115"/>
      <c r="D34" s="90">
        <f t="shared" si="0"/>
        <v>0</v>
      </c>
      <c r="E34" s="115"/>
      <c r="F34" s="90">
        <f t="shared" si="1"/>
        <v>0</v>
      </c>
      <c r="G34" s="401"/>
      <c r="H34" s="115"/>
      <c r="I34" s="115"/>
      <c r="J34" s="115"/>
      <c r="K34" s="115"/>
    </row>
    <row r="35" spans="1:11">
      <c r="A35" s="405" t="s">
        <v>1097</v>
      </c>
      <c r="B35" s="90">
        <f>SUM(B36:B37)</f>
        <v>0</v>
      </c>
      <c r="C35" s="90">
        <f>SUM(C36:C37)</f>
        <v>0</v>
      </c>
      <c r="D35" s="90">
        <f t="shared" si="0"/>
        <v>0</v>
      </c>
      <c r="E35" s="90">
        <f>SUM(E36:E37)</f>
        <v>0</v>
      </c>
      <c r="F35" s="90">
        <f t="shared" si="1"/>
        <v>0</v>
      </c>
      <c r="G35" s="401"/>
      <c r="H35" s="90">
        <f>SUM(H36:H37)</f>
        <v>0</v>
      </c>
      <c r="I35" s="90">
        <f>SUM(I36:I37)</f>
        <v>0</v>
      </c>
      <c r="J35" s="90">
        <f>SUM(J36:J37)</f>
        <v>0</v>
      </c>
      <c r="K35" s="90">
        <f>SUM(K36:K37)</f>
        <v>0</v>
      </c>
    </row>
    <row r="36" spans="1:11">
      <c r="A36" s="404" t="s">
        <v>1098</v>
      </c>
      <c r="B36" s="115"/>
      <c r="C36" s="116"/>
      <c r="D36" s="90">
        <f t="shared" si="0"/>
        <v>0</v>
      </c>
      <c r="E36" s="115"/>
      <c r="F36" s="90">
        <f t="shared" si="1"/>
        <v>0</v>
      </c>
      <c r="G36" s="401"/>
      <c r="H36" s="115"/>
      <c r="I36" s="115"/>
      <c r="J36" s="115"/>
      <c r="K36" s="115"/>
    </row>
    <row r="37" spans="1:11">
      <c r="A37" s="404" t="s">
        <v>1099</v>
      </c>
      <c r="B37" s="115"/>
      <c r="C37" s="115"/>
      <c r="D37" s="90">
        <f t="shared" si="0"/>
        <v>0</v>
      </c>
      <c r="E37" s="115"/>
      <c r="F37" s="90">
        <f t="shared" si="1"/>
        <v>0</v>
      </c>
      <c r="G37" s="401"/>
      <c r="H37" s="115"/>
      <c r="I37" s="115"/>
      <c r="J37" s="115"/>
      <c r="K37" s="115"/>
    </row>
    <row r="38" spans="1:11">
      <c r="A38" s="403" t="s">
        <v>840</v>
      </c>
      <c r="B38" s="115"/>
      <c r="C38" s="115"/>
      <c r="D38" s="90">
        <f t="shared" si="0"/>
        <v>0</v>
      </c>
      <c r="E38" s="115"/>
      <c r="F38" s="90">
        <f t="shared" si="1"/>
        <v>0</v>
      </c>
      <c r="G38" s="401"/>
      <c r="H38" s="115"/>
      <c r="I38" s="115"/>
      <c r="J38" s="115"/>
      <c r="K38" s="115"/>
    </row>
    <row r="39" spans="1:11">
      <c r="A39" s="402" t="s">
        <v>651</v>
      </c>
      <c r="B39" s="90">
        <f>SUM(B40:B43,B55,B46:B52)</f>
        <v>0</v>
      </c>
      <c r="C39" s="90">
        <f>SUM(C40:C43,C55,C46:C52)</f>
        <v>0</v>
      </c>
      <c r="D39" s="90">
        <f t="shared" si="0"/>
        <v>0</v>
      </c>
      <c r="E39" s="90">
        <f>SUM(E40:E43,E55,E46:E52)</f>
        <v>0</v>
      </c>
      <c r="F39" s="90">
        <f t="shared" si="1"/>
        <v>0</v>
      </c>
      <c r="G39" s="401"/>
      <c r="H39" s="90">
        <f>SUM(H40:H43,H55,H46:H52)</f>
        <v>0</v>
      </c>
      <c r="I39" s="90">
        <f>SUM(I40:I43,I55,I46:I52)</f>
        <v>0</v>
      </c>
      <c r="J39" s="90">
        <f>SUM(J40:J43,J55,J46:J52)</f>
        <v>0</v>
      </c>
      <c r="K39" s="90">
        <f>SUM(K40:K43,K55,K46:K52)</f>
        <v>0</v>
      </c>
    </row>
    <row r="40" spans="1:11">
      <c r="A40" s="403" t="s">
        <v>1094</v>
      </c>
      <c r="B40" s="88"/>
      <c r="C40" s="88"/>
      <c r="D40" s="90">
        <f t="shared" si="0"/>
        <v>0</v>
      </c>
      <c r="E40" s="88"/>
      <c r="F40" s="90">
        <f t="shared" si="1"/>
        <v>0</v>
      </c>
      <c r="G40" s="401"/>
      <c r="H40" s="88"/>
      <c r="I40" s="88"/>
      <c r="J40" s="88"/>
      <c r="K40" s="88"/>
    </row>
    <row r="41" spans="1:11">
      <c r="A41" s="403" t="s">
        <v>1095</v>
      </c>
      <c r="B41" s="115"/>
      <c r="C41" s="115"/>
      <c r="D41" s="90">
        <f t="shared" si="0"/>
        <v>0</v>
      </c>
      <c r="E41" s="115"/>
      <c r="F41" s="90">
        <f t="shared" si="1"/>
        <v>0</v>
      </c>
      <c r="G41" s="401"/>
      <c r="H41" s="115"/>
      <c r="I41" s="115"/>
      <c r="J41" s="115"/>
      <c r="K41" s="115"/>
    </row>
    <row r="42" spans="1:11">
      <c r="A42" s="403" t="s">
        <v>1096</v>
      </c>
      <c r="B42" s="115"/>
      <c r="C42" s="115"/>
      <c r="D42" s="90">
        <f t="shared" si="0"/>
        <v>0</v>
      </c>
      <c r="E42" s="115"/>
      <c r="F42" s="90">
        <f t="shared" si="1"/>
        <v>0</v>
      </c>
      <c r="G42" s="401"/>
      <c r="H42" s="115"/>
      <c r="I42" s="115"/>
      <c r="J42" s="115"/>
      <c r="K42" s="115"/>
    </row>
    <row r="43" spans="1:11">
      <c r="A43" s="403" t="s">
        <v>1100</v>
      </c>
      <c r="B43" s="90">
        <f>SUM(B44:B45)</f>
        <v>0</v>
      </c>
      <c r="C43" s="90">
        <f>SUM(C44:C45)</f>
        <v>0</v>
      </c>
      <c r="D43" s="90">
        <f t="shared" si="0"/>
        <v>0</v>
      </c>
      <c r="E43" s="90">
        <f>SUM(E44:E45)</f>
        <v>0</v>
      </c>
      <c r="F43" s="90">
        <f t="shared" si="1"/>
        <v>0</v>
      </c>
      <c r="G43" s="401"/>
      <c r="H43" s="90">
        <f>SUM(H44:H45)</f>
        <v>0</v>
      </c>
      <c r="I43" s="90">
        <f>SUM(I44:I45)</f>
        <v>0</v>
      </c>
      <c r="J43" s="90">
        <f>SUM(J44:J45)</f>
        <v>0</v>
      </c>
      <c r="K43" s="90">
        <f>SUM(K44:K45)</f>
        <v>0</v>
      </c>
    </row>
    <row r="44" spans="1:11">
      <c r="A44" s="404" t="s">
        <v>1101</v>
      </c>
      <c r="B44" s="115"/>
      <c r="C44" s="116"/>
      <c r="D44" s="90">
        <f t="shared" si="0"/>
        <v>0</v>
      </c>
      <c r="E44" s="115"/>
      <c r="F44" s="90">
        <f t="shared" si="1"/>
        <v>0</v>
      </c>
      <c r="G44" s="401"/>
      <c r="H44" s="115"/>
      <c r="I44" s="115"/>
      <c r="J44" s="115"/>
      <c r="K44" s="115"/>
    </row>
    <row r="45" spans="1:11">
      <c r="A45" s="404" t="s">
        <v>1102</v>
      </c>
      <c r="B45" s="115"/>
      <c r="C45" s="115"/>
      <c r="D45" s="90">
        <f t="shared" si="0"/>
        <v>0</v>
      </c>
      <c r="E45" s="115"/>
      <c r="F45" s="90">
        <f t="shared" si="1"/>
        <v>0</v>
      </c>
      <c r="G45" s="401"/>
      <c r="H45" s="115"/>
      <c r="I45" s="115"/>
      <c r="J45" s="115"/>
      <c r="K45" s="115"/>
    </row>
    <row r="46" spans="1:11">
      <c r="A46" s="403" t="s">
        <v>1084</v>
      </c>
      <c r="B46" s="115"/>
      <c r="C46" s="115"/>
      <c r="D46" s="90">
        <f t="shared" si="0"/>
        <v>0</v>
      </c>
      <c r="E46" s="115"/>
      <c r="F46" s="90">
        <f t="shared" si="1"/>
        <v>0</v>
      </c>
      <c r="G46" s="401"/>
      <c r="H46" s="115"/>
      <c r="I46" s="115"/>
      <c r="J46" s="115"/>
      <c r="K46" s="115"/>
    </row>
    <row r="47" spans="1:11">
      <c r="A47" s="405" t="s">
        <v>1085</v>
      </c>
      <c r="B47" s="115"/>
      <c r="C47" s="115"/>
      <c r="D47" s="90">
        <f t="shared" si="0"/>
        <v>0</v>
      </c>
      <c r="E47" s="115"/>
      <c r="F47" s="90">
        <f t="shared" si="1"/>
        <v>0</v>
      </c>
      <c r="G47" s="401"/>
      <c r="H47" s="115"/>
      <c r="I47" s="115"/>
      <c r="J47" s="115"/>
      <c r="K47" s="115"/>
    </row>
    <row r="48" spans="1:11">
      <c r="A48" s="403" t="s">
        <v>1086</v>
      </c>
      <c r="B48" s="115"/>
      <c r="C48" s="115"/>
      <c r="D48" s="90">
        <f t="shared" si="0"/>
        <v>0</v>
      </c>
      <c r="E48" s="115"/>
      <c r="F48" s="90">
        <f t="shared" si="1"/>
        <v>0</v>
      </c>
      <c r="G48" s="401"/>
      <c r="H48" s="115"/>
      <c r="I48" s="115"/>
      <c r="J48" s="115"/>
      <c r="K48" s="115"/>
    </row>
    <row r="49" spans="1:11">
      <c r="A49" s="403" t="s">
        <v>1087</v>
      </c>
      <c r="B49" s="115"/>
      <c r="C49" s="115"/>
      <c r="D49" s="90">
        <f t="shared" si="0"/>
        <v>0</v>
      </c>
      <c r="E49" s="115"/>
      <c r="F49" s="90">
        <f t="shared" si="1"/>
        <v>0</v>
      </c>
      <c r="G49" s="401"/>
      <c r="H49" s="115"/>
      <c r="I49" s="115"/>
      <c r="J49" s="115"/>
      <c r="K49" s="115"/>
    </row>
    <row r="50" spans="1:11">
      <c r="A50" s="403" t="s">
        <v>1103</v>
      </c>
      <c r="B50" s="115"/>
      <c r="C50" s="115"/>
      <c r="D50" s="90">
        <f t="shared" si="0"/>
        <v>0</v>
      </c>
      <c r="E50" s="115"/>
      <c r="F50" s="90">
        <f t="shared" si="1"/>
        <v>0</v>
      </c>
      <c r="G50" s="401"/>
      <c r="H50" s="115"/>
      <c r="I50" s="115"/>
      <c r="J50" s="115"/>
      <c r="K50" s="115"/>
    </row>
    <row r="51" spans="1:11">
      <c r="A51" s="403" t="s">
        <v>1104</v>
      </c>
      <c r="B51" s="115"/>
      <c r="C51" s="115"/>
      <c r="D51" s="90">
        <f t="shared" si="0"/>
        <v>0</v>
      </c>
      <c r="E51" s="115"/>
      <c r="F51" s="90">
        <f t="shared" si="1"/>
        <v>0</v>
      </c>
      <c r="G51" s="401"/>
      <c r="H51" s="115"/>
      <c r="I51" s="115"/>
      <c r="J51" s="115"/>
      <c r="K51" s="115"/>
    </row>
    <row r="52" spans="1:11">
      <c r="A52" s="405" t="s">
        <v>1097</v>
      </c>
      <c r="B52" s="90">
        <f>SUM(B53:B54)</f>
        <v>0</v>
      </c>
      <c r="C52" s="90">
        <f>SUM(C53:C54)</f>
        <v>0</v>
      </c>
      <c r="D52" s="90">
        <f t="shared" si="0"/>
        <v>0</v>
      </c>
      <c r="E52" s="90">
        <f>SUM(E53:E54)</f>
        <v>0</v>
      </c>
      <c r="F52" s="90">
        <f t="shared" si="1"/>
        <v>0</v>
      </c>
      <c r="G52" s="401"/>
      <c r="H52" s="90">
        <f>SUM(H53:H54)</f>
        <v>0</v>
      </c>
      <c r="I52" s="90">
        <f>SUM(I53:I54)</f>
        <v>0</v>
      </c>
      <c r="J52" s="90">
        <f>SUM(J53:J54)</f>
        <v>0</v>
      </c>
      <c r="K52" s="90">
        <f>SUM(K53:K54)</f>
        <v>0</v>
      </c>
    </row>
    <row r="53" spans="1:11">
      <c r="A53" s="404" t="s">
        <v>1098</v>
      </c>
      <c r="B53" s="115"/>
      <c r="C53" s="116"/>
      <c r="D53" s="90">
        <f t="shared" si="0"/>
        <v>0</v>
      </c>
      <c r="E53" s="115"/>
      <c r="F53" s="90">
        <f t="shared" si="1"/>
        <v>0</v>
      </c>
      <c r="G53" s="401"/>
      <c r="H53" s="117"/>
      <c r="I53" s="117"/>
      <c r="J53" s="117"/>
      <c r="K53" s="117"/>
    </row>
    <row r="54" spans="1:11">
      <c r="A54" s="404" t="s">
        <v>1099</v>
      </c>
      <c r="B54" s="115"/>
      <c r="C54" s="115"/>
      <c r="D54" s="90">
        <f t="shared" si="0"/>
        <v>0</v>
      </c>
      <c r="E54" s="115"/>
      <c r="F54" s="90">
        <f t="shared" si="1"/>
        <v>0</v>
      </c>
      <c r="G54" s="401"/>
      <c r="H54" s="117"/>
      <c r="I54" s="117"/>
      <c r="J54" s="117"/>
      <c r="K54" s="117"/>
    </row>
    <row r="55" spans="1:11">
      <c r="A55" s="406" t="s">
        <v>840</v>
      </c>
      <c r="B55" s="115"/>
      <c r="C55" s="115"/>
      <c r="D55" s="90">
        <f t="shared" si="0"/>
        <v>0</v>
      </c>
      <c r="E55" s="115"/>
      <c r="F55" s="90">
        <f t="shared" si="1"/>
        <v>0</v>
      </c>
      <c r="G55" s="401"/>
      <c r="H55" s="117"/>
      <c r="I55" s="117"/>
      <c r="J55" s="117"/>
      <c r="K55" s="117"/>
    </row>
    <row r="57" spans="1:11">
      <c r="A57" s="343"/>
      <c r="B57" s="327" t="s">
        <v>1105</v>
      </c>
      <c r="C57" s="327" t="s">
        <v>854</v>
      </c>
      <c r="D57" s="327" t="s">
        <v>855</v>
      </c>
      <c r="E57" s="327" t="s">
        <v>766</v>
      </c>
      <c r="F57" s="327" t="s">
        <v>775</v>
      </c>
    </row>
    <row r="58" spans="1:11">
      <c r="A58" s="343" t="s">
        <v>1106</v>
      </c>
      <c r="B58" s="327" t="s">
        <v>1107</v>
      </c>
      <c r="C58" s="79">
        <f>D12</f>
        <v>0</v>
      </c>
      <c r="D58" s="79">
        <f>'F.1 EBS'!C91</f>
        <v>0</v>
      </c>
      <c r="E58" s="329">
        <v>1</v>
      </c>
      <c r="F58" s="275" t="str">
        <f>IF(ABS(D58-C58)&lt;=E58,"OK","Error")</f>
        <v>OK</v>
      </c>
    </row>
    <row r="59" spans="1:11">
      <c r="A59" s="343" t="s">
        <v>1108</v>
      </c>
      <c r="B59" s="327" t="s">
        <v>1107</v>
      </c>
      <c r="C59" s="79">
        <f>D21</f>
        <v>0</v>
      </c>
      <c r="D59" s="79">
        <f>'F.1 EBS'!D91</f>
        <v>0</v>
      </c>
      <c r="E59" s="329">
        <v>1</v>
      </c>
      <c r="F59" s="275" t="str">
        <f>IF(ABS(D59-C59)&lt;=E59,"OK","Error")</f>
        <v>OK</v>
      </c>
    </row>
    <row r="60" spans="1:11">
      <c r="A60" s="343" t="s">
        <v>1109</v>
      </c>
      <c r="B60" s="327" t="s">
        <v>1107</v>
      </c>
      <c r="C60" s="79">
        <f>D24</f>
        <v>0</v>
      </c>
      <c r="D60" s="79">
        <f>'F.1 EBS'!E91</f>
        <v>0</v>
      </c>
      <c r="E60" s="329">
        <v>1</v>
      </c>
      <c r="F60" s="275" t="str">
        <f>IF(ABS(D60-C60)&lt;=E60,"OK","Error")</f>
        <v>OK</v>
      </c>
    </row>
    <row r="61" spans="1:11">
      <c r="A61" s="343" t="s">
        <v>1110</v>
      </c>
      <c r="B61" s="327" t="s">
        <v>1107</v>
      </c>
      <c r="C61" s="79">
        <f>D27</f>
        <v>0</v>
      </c>
      <c r="D61" s="79">
        <f>'F.1 EBS'!F91</f>
        <v>0</v>
      </c>
      <c r="E61" s="329">
        <v>1</v>
      </c>
      <c r="F61" s="275" t="str">
        <f>IF(ABS(D61-C61)&lt;=E61,"OK","Error")</f>
        <v>OK</v>
      </c>
    </row>
    <row r="62" spans="1:11">
      <c r="A62" s="343" t="s">
        <v>1111</v>
      </c>
      <c r="B62" s="327" t="s">
        <v>1107</v>
      </c>
      <c r="C62" s="79">
        <f>D39</f>
        <v>0</v>
      </c>
      <c r="D62" s="79">
        <f>'F.1 EBS'!G91</f>
        <v>0</v>
      </c>
      <c r="E62" s="329">
        <v>1</v>
      </c>
      <c r="F62" s="275" t="str">
        <f>IF(ABS(D62-C62)&lt;=E62,"OK","Error")</f>
        <v>OK</v>
      </c>
    </row>
  </sheetData>
  <sheetProtection insertHyperlinks="0"/>
  <mergeCells count="3">
    <mergeCell ref="A9:A10"/>
    <mergeCell ref="B9:F9"/>
    <mergeCell ref="H9:K9"/>
  </mergeCells>
  <conditionalFormatting sqref="F58:F62">
    <cfRule type="cellIs" dxfId="83" priority="1" operator="equal">
      <formula>"OK"</formula>
    </cfRule>
    <cfRule type="cellIs" dxfId="82" priority="2" operator="equal">
      <formula>"Error"</formula>
    </cfRule>
  </conditionalFormatting>
  <dataValidations count="1">
    <dataValidation type="decimal" allowBlank="1" showInputMessage="1" showErrorMessage="1" errorTitle="Error" error="Please enter a number of +/- 11 digits" sqref="B14 H53:K55 C54:C55 E53:E55 B53:B55 H44:K51 C45:C51 E44:E51 B44:B51 H40:K42 B40:C42 E40:E42 H36:K38 C37:C38 E36:E38 B36:B38 H28:K34 B28:C34 E28:E34 H25:K26 C26 E25:E26 B25:B26 H22:K23 C23 E22:E23 B22:B23 H14:K20 B15:C20 E14:E20" xr:uid="{746E9AD6-445A-4A37-B6C4-382ADA06E9EB}">
      <formula1>-99999999999</formula1>
      <formula2>99999999999</formula2>
    </dataValidation>
  </dataValidations>
  <pageMargins left="0.7" right="0.7" top="0.75" bottom="0.75" header="0.3" footer="0.3"/>
  <pageSetup paperSize="8" scale="72" orientation="landscape" r:id="rId1"/>
  <drawing r:id="rId2"/>
  <legacyDrawing r:id="rId3"/>
  <controls>
    <mc:AlternateContent xmlns:mc="http://schemas.openxmlformats.org/markup-compatibility/2006">
      <mc:Choice Requires="x14">
        <control shapeId="14337" r:id="rId4" name="FLT11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5</xdr:col>
                <xdr:colOff>361950</xdr:colOff>
                <xdr:row>3</xdr:row>
                <xdr:rowOff>114300</xdr:rowOff>
              </to>
            </anchor>
          </controlPr>
        </control>
      </mc:Choice>
      <mc:Fallback>
        <control shapeId="14337" r:id="rId4" name="FLT11_Clear_Worksheet"/>
      </mc:Fallback>
    </mc:AlternateContent>
  </control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D6FB0-910D-4BF3-9857-EE3905B47B79}">
  <sheetPr codeName="Sheet60">
    <pageSetUpPr fitToPage="1"/>
  </sheetPr>
  <dimension ref="A1:N58"/>
  <sheetViews>
    <sheetView showGridLines="0" zoomScaleNormal="100" workbookViewId="0"/>
  </sheetViews>
  <sheetFormatPr defaultColWidth="9.42578125" defaultRowHeight="15"/>
  <cols>
    <col min="1" max="1" width="41" style="112" customWidth="1"/>
    <col min="2" max="5" width="19.42578125" style="112" customWidth="1"/>
    <col min="6" max="6" width="3.42578125" style="112" customWidth="1"/>
    <col min="7" max="14" width="19.42578125" style="112" customWidth="1"/>
    <col min="15" max="16384" width="9.42578125" style="112"/>
  </cols>
  <sheetData>
    <row r="1" spans="1:14" ht="13.15" customHeight="1">
      <c r="A1" s="391" t="s">
        <v>1112</v>
      </c>
      <c r="B1" s="391"/>
      <c r="C1" s="391"/>
      <c r="D1" s="391"/>
      <c r="E1" s="391"/>
      <c r="F1" s="391"/>
      <c r="G1" s="392"/>
      <c r="H1" s="392"/>
      <c r="I1" s="392"/>
      <c r="J1" s="392"/>
      <c r="K1" s="392"/>
      <c r="L1" s="392"/>
      <c r="M1" s="392"/>
      <c r="N1" s="392"/>
    </row>
    <row r="2" spans="1:14" s="114" customFormat="1" ht="16.899999999999999" customHeight="1">
      <c r="A2" s="334" t="s">
        <v>593</v>
      </c>
      <c r="B2" s="211"/>
      <c r="C2" s="113"/>
      <c r="D2" s="113"/>
      <c r="E2" s="113"/>
      <c r="F2" s="113"/>
    </row>
    <row r="3" spans="1:14" s="114" customFormat="1" ht="16.899999999999999" customHeight="1">
      <c r="A3" s="334" t="s">
        <v>594</v>
      </c>
      <c r="B3" s="212"/>
      <c r="C3" s="113"/>
      <c r="D3" s="113"/>
      <c r="E3" s="113"/>
      <c r="F3" s="113"/>
    </row>
    <row r="4" spans="1:14" s="114" customFormat="1" ht="16.899999999999999" customHeight="1">
      <c r="A4" s="334" t="s">
        <v>595</v>
      </c>
      <c r="B4" s="213"/>
      <c r="C4" s="113"/>
      <c r="D4" s="113"/>
      <c r="E4" s="113"/>
      <c r="F4" s="113"/>
    </row>
    <row r="5" spans="1:14">
      <c r="A5" s="393"/>
      <c r="B5" s="394"/>
      <c r="C5" s="394"/>
      <c r="D5" s="394"/>
      <c r="E5" s="394"/>
      <c r="F5" s="394"/>
      <c r="G5" s="394"/>
      <c r="H5" s="394"/>
    </row>
    <row r="6" spans="1:14">
      <c r="A6" s="395" t="s">
        <v>596</v>
      </c>
      <c r="B6" s="397"/>
      <c r="C6" s="397"/>
      <c r="D6" s="397"/>
      <c r="E6" s="397"/>
      <c r="F6" s="397"/>
      <c r="G6" s="397"/>
      <c r="H6" s="397"/>
      <c r="I6" s="396"/>
      <c r="J6" s="396"/>
      <c r="K6" s="396"/>
      <c r="L6" s="396"/>
      <c r="M6" s="396"/>
      <c r="N6" s="396"/>
    </row>
    <row r="7" spans="1:14">
      <c r="A7" s="398" t="s">
        <v>600</v>
      </c>
      <c r="B7" s="398" t="s">
        <v>601</v>
      </c>
      <c r="C7" s="398" t="s">
        <v>602</v>
      </c>
      <c r="D7" s="398" t="s">
        <v>603</v>
      </c>
      <c r="E7" s="398" t="s">
        <v>604</v>
      </c>
      <c r="F7" s="397"/>
      <c r="G7" s="398" t="s">
        <v>605</v>
      </c>
      <c r="H7" s="398" t="s">
        <v>606</v>
      </c>
      <c r="I7" s="398" t="s">
        <v>607</v>
      </c>
      <c r="J7" s="398" t="s">
        <v>608</v>
      </c>
      <c r="K7" s="398" t="s">
        <v>609</v>
      </c>
      <c r="L7" s="398" t="s">
        <v>610</v>
      </c>
      <c r="M7" s="398" t="s">
        <v>611</v>
      </c>
      <c r="N7" s="398" t="s">
        <v>612</v>
      </c>
    </row>
    <row r="8" spans="1:14" ht="60.6" customHeight="1">
      <c r="A8" s="632" t="s">
        <v>1068</v>
      </c>
      <c r="B8" s="604" t="s">
        <v>1113</v>
      </c>
      <c r="C8" s="605"/>
      <c r="D8" s="605"/>
      <c r="E8" s="606"/>
      <c r="F8" s="399"/>
      <c r="G8" s="653" t="s">
        <v>1114</v>
      </c>
      <c r="H8" s="654"/>
      <c r="I8" s="654"/>
      <c r="J8" s="654"/>
      <c r="K8" s="654"/>
      <c r="L8" s="654"/>
      <c r="M8" s="654"/>
      <c r="N8" s="654"/>
    </row>
    <row r="9" spans="1:14" ht="38.25">
      <c r="A9" s="634"/>
      <c r="B9" s="377" t="s">
        <v>1115</v>
      </c>
      <c r="C9" s="407" t="s">
        <v>1116</v>
      </c>
      <c r="D9" s="377" t="s">
        <v>1117</v>
      </c>
      <c r="E9" s="407" t="s">
        <v>1118</v>
      </c>
      <c r="F9" s="399"/>
      <c r="G9" s="377" t="s">
        <v>1119</v>
      </c>
      <c r="H9" s="377" t="s">
        <v>1120</v>
      </c>
      <c r="I9" s="377" t="s">
        <v>1121</v>
      </c>
      <c r="J9" s="377" t="s">
        <v>1122</v>
      </c>
      <c r="K9" s="377" t="s">
        <v>1123</v>
      </c>
      <c r="L9" s="377" t="s">
        <v>1124</v>
      </c>
      <c r="M9" s="408" t="s">
        <v>1125</v>
      </c>
      <c r="N9" s="408" t="s">
        <v>775</v>
      </c>
    </row>
    <row r="10" spans="1:14">
      <c r="A10" s="400" t="s">
        <v>1080</v>
      </c>
      <c r="B10" s="90">
        <f>SUM(B26,B11,B20,B23,B38)</f>
        <v>0</v>
      </c>
      <c r="C10" s="90">
        <f>SUM(C26,C11,C20,C23,C38)</f>
        <v>0</v>
      </c>
      <c r="D10" s="90">
        <f>SUM(D26,D11,D20,D23,D38)</f>
        <v>0</v>
      </c>
      <c r="E10" s="90">
        <f>SUM(E26,E11,E20,E23,E38)</f>
        <v>0</v>
      </c>
      <c r="F10" s="118"/>
      <c r="G10" s="90">
        <f t="shared" ref="G10:M10" si="0">SUM(G26,G11,G20,G23,G38)</f>
        <v>0</v>
      </c>
      <c r="H10" s="90">
        <f t="shared" si="0"/>
        <v>0</v>
      </c>
      <c r="I10" s="90">
        <f t="shared" si="0"/>
        <v>0</v>
      </c>
      <c r="J10" s="90">
        <f t="shared" si="0"/>
        <v>0</v>
      </c>
      <c r="K10" s="90">
        <f t="shared" si="0"/>
        <v>0</v>
      </c>
      <c r="L10" s="90">
        <f t="shared" si="0"/>
        <v>0</v>
      </c>
      <c r="M10" s="90">
        <f t="shared" si="0"/>
        <v>0</v>
      </c>
      <c r="N10" s="119">
        <f>SUM(I10:M10)-SUM(G10:H10)-'F.LT.1.1 LT CE Summary'!B11</f>
        <v>0</v>
      </c>
    </row>
    <row r="11" spans="1:14">
      <c r="A11" s="402" t="s">
        <v>648</v>
      </c>
      <c r="B11" s="119">
        <f>SUM(B12,B15:B19)</f>
        <v>0</v>
      </c>
      <c r="C11" s="119">
        <f>SUM(C12,C15:C19)</f>
        <v>0</v>
      </c>
      <c r="D11" s="119">
        <f>SUM(D12,D15:D19)</f>
        <v>0</v>
      </c>
      <c r="E11" s="119">
        <f>SUM(E12,E15:E19)</f>
        <v>0</v>
      </c>
      <c r="F11" s="120"/>
      <c r="G11" s="119">
        <f t="shared" ref="G11:M11" si="1">SUM(G12,G15:G19)</f>
        <v>0</v>
      </c>
      <c r="H11" s="119">
        <f t="shared" si="1"/>
        <v>0</v>
      </c>
      <c r="I11" s="119">
        <f t="shared" si="1"/>
        <v>0</v>
      </c>
      <c r="J11" s="119">
        <f t="shared" si="1"/>
        <v>0</v>
      </c>
      <c r="K11" s="119">
        <f t="shared" si="1"/>
        <v>0</v>
      </c>
      <c r="L11" s="119">
        <f t="shared" si="1"/>
        <v>0</v>
      </c>
      <c r="M11" s="119">
        <f t="shared" si="1"/>
        <v>0</v>
      </c>
      <c r="N11" s="119">
        <f>SUM(I11:M11)-SUM(G11:H11)-'F.LT.1.1 LT CE Summary'!B12</f>
        <v>0</v>
      </c>
    </row>
    <row r="12" spans="1:14">
      <c r="A12" s="403" t="s">
        <v>1081</v>
      </c>
      <c r="B12" s="121"/>
      <c r="C12" s="121"/>
      <c r="D12" s="121"/>
      <c r="E12" s="121"/>
      <c r="F12" s="120"/>
      <c r="G12" s="121"/>
      <c r="H12" s="121"/>
      <c r="I12" s="121"/>
      <c r="J12" s="121"/>
      <c r="K12" s="121"/>
      <c r="L12" s="121"/>
      <c r="M12" s="121"/>
      <c r="N12" s="119">
        <f>SUM(I12:M12)-SUM(G12:H12)-'F.LT.1.1 LT CE Summary'!B13</f>
        <v>0</v>
      </c>
    </row>
    <row r="13" spans="1:14">
      <c r="A13" s="404" t="s">
        <v>1082</v>
      </c>
      <c r="B13" s="78"/>
      <c r="C13" s="78"/>
      <c r="D13" s="78"/>
      <c r="E13" s="78"/>
      <c r="F13" s="120"/>
      <c r="G13" s="78"/>
      <c r="H13" s="78"/>
      <c r="I13" s="78"/>
      <c r="J13" s="78"/>
      <c r="K13" s="78"/>
      <c r="L13" s="78"/>
      <c r="M13" s="78"/>
      <c r="N13" s="78"/>
    </row>
    <row r="14" spans="1:14">
      <c r="A14" s="404" t="s">
        <v>1083</v>
      </c>
      <c r="B14" s="78"/>
      <c r="C14" s="78"/>
      <c r="D14" s="78"/>
      <c r="E14" s="78"/>
      <c r="F14" s="120"/>
      <c r="G14" s="78"/>
      <c r="H14" s="78"/>
      <c r="I14" s="78"/>
      <c r="J14" s="78"/>
      <c r="K14" s="78"/>
      <c r="L14" s="78"/>
      <c r="M14" s="78"/>
      <c r="N14" s="78"/>
    </row>
    <row r="15" spans="1:14">
      <c r="A15" s="403" t="s">
        <v>1084</v>
      </c>
      <c r="B15" s="121"/>
      <c r="C15" s="121"/>
      <c r="D15" s="121"/>
      <c r="E15" s="121"/>
      <c r="F15" s="120"/>
      <c r="G15" s="121"/>
      <c r="H15" s="121"/>
      <c r="I15" s="121"/>
      <c r="J15" s="121"/>
      <c r="K15" s="121"/>
      <c r="L15" s="121"/>
      <c r="M15" s="121"/>
      <c r="N15" s="119">
        <f>SUM(I15:M15)-SUM(G15:H15)-'F.LT.1.1 LT CE Summary'!B16</f>
        <v>0</v>
      </c>
    </row>
    <row r="16" spans="1:14">
      <c r="A16" s="403" t="s">
        <v>1085</v>
      </c>
      <c r="B16" s="121"/>
      <c r="C16" s="121"/>
      <c r="D16" s="121"/>
      <c r="E16" s="121"/>
      <c r="F16" s="120"/>
      <c r="G16" s="121"/>
      <c r="H16" s="121"/>
      <c r="I16" s="121"/>
      <c r="J16" s="121"/>
      <c r="K16" s="121"/>
      <c r="L16" s="121"/>
      <c r="M16" s="121"/>
      <c r="N16" s="119">
        <f>SUM(I16:M16)-SUM(G16:H16)-'F.LT.1.1 LT CE Summary'!B17</f>
        <v>0</v>
      </c>
    </row>
    <row r="17" spans="1:14">
      <c r="A17" s="403" t="s">
        <v>1086</v>
      </c>
      <c r="B17" s="121"/>
      <c r="C17" s="121"/>
      <c r="D17" s="121"/>
      <c r="E17" s="121"/>
      <c r="F17" s="120"/>
      <c r="G17" s="121"/>
      <c r="H17" s="121"/>
      <c r="I17" s="121"/>
      <c r="J17" s="121"/>
      <c r="K17" s="121"/>
      <c r="L17" s="121"/>
      <c r="M17" s="121"/>
      <c r="N17" s="119">
        <f>SUM(I17:M17)-SUM(G17:H17)-'F.LT.1.1 LT CE Summary'!B18</f>
        <v>0</v>
      </c>
    </row>
    <row r="18" spans="1:14">
      <c r="A18" s="403" t="s">
        <v>1087</v>
      </c>
      <c r="B18" s="121"/>
      <c r="C18" s="121"/>
      <c r="D18" s="121"/>
      <c r="E18" s="121"/>
      <c r="F18" s="120"/>
      <c r="G18" s="121"/>
      <c r="H18" s="121"/>
      <c r="I18" s="121"/>
      <c r="J18" s="121"/>
      <c r="K18" s="121"/>
      <c r="L18" s="121"/>
      <c r="M18" s="121"/>
      <c r="N18" s="119">
        <f>SUM(I18:M18)-SUM(G18:H18)-'F.LT.1.1 LT CE Summary'!B19</f>
        <v>0</v>
      </c>
    </row>
    <row r="19" spans="1:14">
      <c r="A19" s="403" t="s">
        <v>840</v>
      </c>
      <c r="B19" s="121"/>
      <c r="C19" s="121"/>
      <c r="D19" s="121"/>
      <c r="E19" s="121"/>
      <c r="F19" s="120"/>
      <c r="G19" s="121"/>
      <c r="H19" s="121"/>
      <c r="I19" s="121"/>
      <c r="J19" s="121"/>
      <c r="K19" s="121"/>
      <c r="L19" s="121"/>
      <c r="M19" s="121"/>
      <c r="N19" s="119">
        <f>SUM(I19:M19)-SUM(G19:H19)-'F.LT.1.1 LT CE Summary'!B20</f>
        <v>0</v>
      </c>
    </row>
    <row r="20" spans="1:14">
      <c r="A20" s="402" t="s">
        <v>1088</v>
      </c>
      <c r="B20" s="121"/>
      <c r="C20" s="121"/>
      <c r="D20" s="121"/>
      <c r="E20" s="121"/>
      <c r="F20" s="118"/>
      <c r="G20" s="121"/>
      <c r="H20" s="121"/>
      <c r="I20" s="121"/>
      <c r="J20" s="121"/>
      <c r="K20" s="121"/>
      <c r="L20" s="121"/>
      <c r="M20" s="121"/>
      <c r="N20" s="119">
        <f>SUM(I20:M20)-SUM(G20:H20)-'F.LT.1.1 LT CE Summary'!B21</f>
        <v>0</v>
      </c>
    </row>
    <row r="21" spans="1:14">
      <c r="A21" s="403" t="s">
        <v>1089</v>
      </c>
      <c r="B21" s="78"/>
      <c r="C21" s="78"/>
      <c r="D21" s="78"/>
      <c r="E21" s="78"/>
      <c r="F21" s="118"/>
      <c r="G21" s="78"/>
      <c r="H21" s="78"/>
      <c r="I21" s="78"/>
      <c r="J21" s="78"/>
      <c r="K21" s="78"/>
      <c r="L21" s="78"/>
      <c r="M21" s="78"/>
      <c r="N21" s="78"/>
    </row>
    <row r="22" spans="1:14">
      <c r="A22" s="403" t="s">
        <v>1090</v>
      </c>
      <c r="B22" s="78"/>
      <c r="C22" s="78"/>
      <c r="D22" s="78"/>
      <c r="E22" s="78"/>
      <c r="F22" s="118"/>
      <c r="G22" s="78"/>
      <c r="H22" s="78"/>
      <c r="I22" s="78"/>
      <c r="J22" s="78"/>
      <c r="K22" s="78"/>
      <c r="L22" s="78"/>
      <c r="M22" s="78"/>
      <c r="N22" s="78"/>
    </row>
    <row r="23" spans="1:14">
      <c r="A23" s="402" t="s">
        <v>1091</v>
      </c>
      <c r="B23" s="121"/>
      <c r="C23" s="121"/>
      <c r="D23" s="121"/>
      <c r="E23" s="121"/>
      <c r="F23" s="118"/>
      <c r="G23" s="121"/>
      <c r="H23" s="121"/>
      <c r="I23" s="121"/>
      <c r="J23" s="121"/>
      <c r="K23" s="121"/>
      <c r="L23" s="121"/>
      <c r="M23" s="121"/>
      <c r="N23" s="119">
        <f>SUM(I23:M23)-SUM(G23:H23)-'F.LT.1.1 LT CE Summary'!B24</f>
        <v>0</v>
      </c>
    </row>
    <row r="24" spans="1:14">
      <c r="A24" s="403" t="s">
        <v>1092</v>
      </c>
      <c r="B24" s="78"/>
      <c r="C24" s="78"/>
      <c r="D24" s="78"/>
      <c r="E24" s="78"/>
      <c r="F24" s="118"/>
      <c r="G24" s="78"/>
      <c r="H24" s="78"/>
      <c r="I24" s="78"/>
      <c r="J24" s="78"/>
      <c r="K24" s="78"/>
      <c r="L24" s="78"/>
      <c r="M24" s="78"/>
      <c r="N24" s="78"/>
    </row>
    <row r="25" spans="1:14">
      <c r="A25" s="403" t="s">
        <v>1093</v>
      </c>
      <c r="B25" s="78"/>
      <c r="C25" s="78"/>
      <c r="D25" s="78"/>
      <c r="E25" s="78"/>
      <c r="F25" s="118"/>
      <c r="G25" s="78"/>
      <c r="H25" s="78"/>
      <c r="I25" s="78"/>
      <c r="J25" s="78"/>
      <c r="K25" s="78"/>
      <c r="L25" s="78"/>
      <c r="M25" s="78"/>
      <c r="N25" s="78"/>
    </row>
    <row r="26" spans="1:14">
      <c r="A26" s="402" t="s">
        <v>29</v>
      </c>
      <c r="B26" s="90">
        <f>SUM(B27:B34,B37)</f>
        <v>0</v>
      </c>
      <c r="C26" s="90">
        <f>SUM(C27:C34,C37)</f>
        <v>0</v>
      </c>
      <c r="D26" s="90">
        <f>SUM(D27:D34,D37)</f>
        <v>0</v>
      </c>
      <c r="E26" s="90">
        <f>SUM(E27:E34,E37)</f>
        <v>0</v>
      </c>
      <c r="F26" s="118"/>
      <c r="G26" s="90">
        <f t="shared" ref="G26:M26" si="2">SUM(G27:G34,G37)</f>
        <v>0</v>
      </c>
      <c r="H26" s="90">
        <f t="shared" si="2"/>
        <v>0</v>
      </c>
      <c r="I26" s="90">
        <f t="shared" si="2"/>
        <v>0</v>
      </c>
      <c r="J26" s="90">
        <f t="shared" si="2"/>
        <v>0</v>
      </c>
      <c r="K26" s="90">
        <f t="shared" si="2"/>
        <v>0</v>
      </c>
      <c r="L26" s="90">
        <f t="shared" si="2"/>
        <v>0</v>
      </c>
      <c r="M26" s="90">
        <f t="shared" si="2"/>
        <v>0</v>
      </c>
      <c r="N26" s="119">
        <f>SUM(I26:M26)-SUM(G26:H26)-'F.LT.1.1 LT CE Summary'!B27</f>
        <v>0</v>
      </c>
    </row>
    <row r="27" spans="1:14">
      <c r="A27" s="403" t="s">
        <v>1094</v>
      </c>
      <c r="B27" s="121"/>
      <c r="C27" s="121"/>
      <c r="D27" s="121"/>
      <c r="E27" s="121"/>
      <c r="F27" s="118"/>
      <c r="G27" s="121"/>
      <c r="H27" s="121"/>
      <c r="I27" s="121"/>
      <c r="J27" s="121"/>
      <c r="K27" s="121"/>
      <c r="L27" s="121"/>
      <c r="M27" s="121"/>
      <c r="N27" s="119">
        <f>SUM(I27:M27)-SUM(G27:H27)-'F.LT.1.1 LT CE Summary'!B28</f>
        <v>0</v>
      </c>
    </row>
    <row r="28" spans="1:14">
      <c r="A28" s="403" t="s">
        <v>1095</v>
      </c>
      <c r="B28" s="121"/>
      <c r="C28" s="121"/>
      <c r="D28" s="121"/>
      <c r="E28" s="121"/>
      <c r="F28" s="118"/>
      <c r="G28" s="121"/>
      <c r="H28" s="121"/>
      <c r="I28" s="121"/>
      <c r="J28" s="121"/>
      <c r="K28" s="121"/>
      <c r="L28" s="121"/>
      <c r="M28" s="121"/>
      <c r="N28" s="119">
        <f>SUM(I28:M28)-SUM(G28:H28)-'F.LT.1.1 LT CE Summary'!B29</f>
        <v>0</v>
      </c>
    </row>
    <row r="29" spans="1:14">
      <c r="A29" s="403" t="s">
        <v>1096</v>
      </c>
      <c r="B29" s="121"/>
      <c r="C29" s="121"/>
      <c r="D29" s="121"/>
      <c r="E29" s="121"/>
      <c r="F29" s="118"/>
      <c r="G29" s="121"/>
      <c r="H29" s="121"/>
      <c r="I29" s="121"/>
      <c r="J29" s="121"/>
      <c r="K29" s="121"/>
      <c r="L29" s="121"/>
      <c r="M29" s="121"/>
      <c r="N29" s="119">
        <f>SUM(I29:M29)-SUM(G29:H29)-'F.LT.1.1 LT CE Summary'!B30</f>
        <v>0</v>
      </c>
    </row>
    <row r="30" spans="1:14">
      <c r="A30" s="405" t="s">
        <v>1084</v>
      </c>
      <c r="B30" s="121"/>
      <c r="C30" s="121"/>
      <c r="D30" s="121"/>
      <c r="E30" s="121"/>
      <c r="F30" s="118"/>
      <c r="G30" s="121"/>
      <c r="H30" s="121"/>
      <c r="I30" s="121"/>
      <c r="J30" s="121"/>
      <c r="K30" s="121"/>
      <c r="L30" s="121"/>
      <c r="M30" s="121"/>
      <c r="N30" s="119">
        <f>SUM(I30:M30)-SUM(G30:H30)-'F.LT.1.1 LT CE Summary'!B31</f>
        <v>0</v>
      </c>
    </row>
    <row r="31" spans="1:14">
      <c r="A31" s="403" t="s">
        <v>1085</v>
      </c>
      <c r="B31" s="121"/>
      <c r="C31" s="121"/>
      <c r="D31" s="121"/>
      <c r="E31" s="121"/>
      <c r="F31" s="118"/>
      <c r="G31" s="121"/>
      <c r="H31" s="121"/>
      <c r="I31" s="121"/>
      <c r="J31" s="121"/>
      <c r="K31" s="121"/>
      <c r="L31" s="121"/>
      <c r="M31" s="121"/>
      <c r="N31" s="119">
        <f>SUM(I31:M31)-SUM(G31:H31)-'F.LT.1.1 LT CE Summary'!B32</f>
        <v>0</v>
      </c>
    </row>
    <row r="32" spans="1:14">
      <c r="A32" s="405" t="s">
        <v>1086</v>
      </c>
      <c r="B32" s="121"/>
      <c r="C32" s="121"/>
      <c r="D32" s="121"/>
      <c r="E32" s="121"/>
      <c r="F32" s="118"/>
      <c r="G32" s="121"/>
      <c r="H32" s="121"/>
      <c r="I32" s="121"/>
      <c r="J32" s="121"/>
      <c r="K32" s="121"/>
      <c r="L32" s="121"/>
      <c r="M32" s="121"/>
      <c r="N32" s="119">
        <f>SUM(I32:M32)-SUM(G32:H32)-'F.LT.1.1 LT CE Summary'!B33</f>
        <v>0</v>
      </c>
    </row>
    <row r="33" spans="1:14">
      <c r="A33" s="403" t="s">
        <v>1087</v>
      </c>
      <c r="B33" s="121"/>
      <c r="C33" s="121"/>
      <c r="D33" s="121"/>
      <c r="E33" s="121"/>
      <c r="F33" s="118"/>
      <c r="G33" s="121"/>
      <c r="H33" s="121"/>
      <c r="I33" s="121"/>
      <c r="J33" s="121"/>
      <c r="K33" s="121"/>
      <c r="L33" s="121"/>
      <c r="M33" s="121"/>
      <c r="N33" s="119">
        <f>SUM(I33:M33)-SUM(G33:H33)-'F.LT.1.1 LT CE Summary'!B34</f>
        <v>0</v>
      </c>
    </row>
    <row r="34" spans="1:14">
      <c r="A34" s="405" t="s">
        <v>1097</v>
      </c>
      <c r="B34" s="121"/>
      <c r="C34" s="121"/>
      <c r="D34" s="121"/>
      <c r="E34" s="121"/>
      <c r="F34" s="118"/>
      <c r="G34" s="121"/>
      <c r="H34" s="121"/>
      <c r="I34" s="121"/>
      <c r="J34" s="121"/>
      <c r="K34" s="121"/>
      <c r="L34" s="121"/>
      <c r="M34" s="121"/>
      <c r="N34" s="119">
        <f>SUM(I34:M34)-SUM(G34:H34)-'F.LT.1.1 LT CE Summary'!B35</f>
        <v>0</v>
      </c>
    </row>
    <row r="35" spans="1:14">
      <c r="A35" s="404" t="s">
        <v>1098</v>
      </c>
      <c r="B35" s="78"/>
      <c r="C35" s="78"/>
      <c r="D35" s="78"/>
      <c r="E35" s="78"/>
      <c r="F35" s="118"/>
      <c r="G35" s="78"/>
      <c r="H35" s="78"/>
      <c r="I35" s="78"/>
      <c r="J35" s="78"/>
      <c r="K35" s="78"/>
      <c r="L35" s="78"/>
      <c r="M35" s="78"/>
      <c r="N35" s="78"/>
    </row>
    <row r="36" spans="1:14">
      <c r="A36" s="404" t="s">
        <v>1099</v>
      </c>
      <c r="B36" s="78"/>
      <c r="C36" s="78"/>
      <c r="D36" s="78"/>
      <c r="E36" s="78"/>
      <c r="F36" s="118"/>
      <c r="G36" s="78"/>
      <c r="H36" s="78"/>
      <c r="I36" s="78"/>
      <c r="J36" s="78"/>
      <c r="K36" s="78"/>
      <c r="L36" s="78"/>
      <c r="M36" s="78"/>
      <c r="N36" s="78"/>
    </row>
    <row r="37" spans="1:14">
      <c r="A37" s="403" t="s">
        <v>840</v>
      </c>
      <c r="B37" s="121"/>
      <c r="C37" s="121"/>
      <c r="D37" s="121"/>
      <c r="E37" s="121"/>
      <c r="F37" s="118"/>
      <c r="G37" s="121"/>
      <c r="H37" s="121"/>
      <c r="I37" s="121"/>
      <c r="J37" s="121"/>
      <c r="K37" s="121"/>
      <c r="L37" s="121"/>
      <c r="M37" s="121"/>
      <c r="N37" s="119">
        <f>SUM(I37:M37)-SUM(G37:H37)-'F.LT.1.1 LT CE Summary'!B38</f>
        <v>0</v>
      </c>
    </row>
    <row r="38" spans="1:14">
      <c r="A38" s="402" t="s">
        <v>651</v>
      </c>
      <c r="B38" s="90">
        <f>SUM(B39:B42,B54,B45:B51)</f>
        <v>0</v>
      </c>
      <c r="C38" s="90">
        <f>SUM(C39:C42,C54,C45:C51)</f>
        <v>0</v>
      </c>
      <c r="D38" s="90">
        <f>SUM(D39:D42,D54,D45:D51)</f>
        <v>0</v>
      </c>
      <c r="E38" s="90">
        <f>SUM(E39:E42,E54,E45:E51)</f>
        <v>0</v>
      </c>
      <c r="F38" s="118"/>
      <c r="G38" s="90">
        <f t="shared" ref="G38:M38" si="3">SUM(G39:G42,G54,G45:G51)</f>
        <v>0</v>
      </c>
      <c r="H38" s="90">
        <f t="shared" si="3"/>
        <v>0</v>
      </c>
      <c r="I38" s="90">
        <f t="shared" si="3"/>
        <v>0</v>
      </c>
      <c r="J38" s="90">
        <f t="shared" si="3"/>
        <v>0</v>
      </c>
      <c r="K38" s="90">
        <f t="shared" si="3"/>
        <v>0</v>
      </c>
      <c r="L38" s="90">
        <f t="shared" si="3"/>
        <v>0</v>
      </c>
      <c r="M38" s="90">
        <f t="shared" si="3"/>
        <v>0</v>
      </c>
      <c r="N38" s="119">
        <f>SUM(I38:M38)-SUM(G38:H38)-'F.LT.1.1 LT CE Summary'!B39</f>
        <v>0</v>
      </c>
    </row>
    <row r="39" spans="1:14">
      <c r="A39" s="403" t="s">
        <v>1094</v>
      </c>
      <c r="B39" s="88"/>
      <c r="C39" s="88"/>
      <c r="D39" s="88"/>
      <c r="E39" s="88"/>
      <c r="F39" s="118"/>
      <c r="G39" s="88"/>
      <c r="H39" s="88"/>
      <c r="I39" s="88"/>
      <c r="J39" s="88"/>
      <c r="K39" s="88"/>
      <c r="L39" s="88"/>
      <c r="M39" s="88"/>
      <c r="N39" s="119">
        <f>SUM(I39:M39)-SUM(G39:H39)-'F.LT.1.1 LT CE Summary'!B40</f>
        <v>0</v>
      </c>
    </row>
    <row r="40" spans="1:14">
      <c r="A40" s="403" t="s">
        <v>1095</v>
      </c>
      <c r="B40" s="121"/>
      <c r="C40" s="121"/>
      <c r="D40" s="121"/>
      <c r="E40" s="121"/>
      <c r="F40" s="118"/>
      <c r="G40" s="121"/>
      <c r="H40" s="121"/>
      <c r="I40" s="121"/>
      <c r="J40" s="121"/>
      <c r="K40" s="121"/>
      <c r="L40" s="121"/>
      <c r="M40" s="121"/>
      <c r="N40" s="119">
        <f>SUM(I40:M40)-SUM(G40:H40)-'F.LT.1.1 LT CE Summary'!B41</f>
        <v>0</v>
      </c>
    </row>
    <row r="41" spans="1:14">
      <c r="A41" s="403" t="s">
        <v>1096</v>
      </c>
      <c r="B41" s="121"/>
      <c r="C41" s="121"/>
      <c r="D41" s="121"/>
      <c r="E41" s="121"/>
      <c r="F41" s="118"/>
      <c r="G41" s="121"/>
      <c r="H41" s="121"/>
      <c r="I41" s="121"/>
      <c r="J41" s="121"/>
      <c r="K41" s="121"/>
      <c r="L41" s="121"/>
      <c r="M41" s="121"/>
      <c r="N41" s="119">
        <f>SUM(I41:M41)-SUM(G41:H41)-'F.LT.1.1 LT CE Summary'!B42</f>
        <v>0</v>
      </c>
    </row>
    <row r="42" spans="1:14">
      <c r="A42" s="403" t="s">
        <v>1100</v>
      </c>
      <c r="B42" s="121"/>
      <c r="C42" s="121"/>
      <c r="D42" s="121"/>
      <c r="E42" s="121"/>
      <c r="F42" s="118"/>
      <c r="G42" s="121"/>
      <c r="H42" s="121"/>
      <c r="I42" s="121"/>
      <c r="J42" s="121"/>
      <c r="K42" s="121"/>
      <c r="L42" s="121"/>
      <c r="M42" s="121"/>
      <c r="N42" s="119">
        <f>SUM(I42:M42)-SUM(G42:H42)-'F.LT.1.1 LT CE Summary'!B43</f>
        <v>0</v>
      </c>
    </row>
    <row r="43" spans="1:14">
      <c r="A43" s="404" t="s">
        <v>1101</v>
      </c>
      <c r="B43" s="78"/>
      <c r="C43" s="78"/>
      <c r="D43" s="78"/>
      <c r="E43" s="78"/>
      <c r="F43" s="118"/>
      <c r="G43" s="78"/>
      <c r="H43" s="78"/>
      <c r="I43" s="78"/>
      <c r="J43" s="78"/>
      <c r="K43" s="78"/>
      <c r="L43" s="78"/>
      <c r="M43" s="78"/>
      <c r="N43" s="78"/>
    </row>
    <row r="44" spans="1:14">
      <c r="A44" s="404" t="s">
        <v>1102</v>
      </c>
      <c r="B44" s="78"/>
      <c r="C44" s="78"/>
      <c r="D44" s="78"/>
      <c r="E44" s="78"/>
      <c r="F44" s="118"/>
      <c r="G44" s="78"/>
      <c r="H44" s="78"/>
      <c r="I44" s="78"/>
      <c r="J44" s="78"/>
      <c r="K44" s="78"/>
      <c r="L44" s="78"/>
      <c r="M44" s="78"/>
      <c r="N44" s="78"/>
    </row>
    <row r="45" spans="1:14">
      <c r="A45" s="403" t="s">
        <v>1084</v>
      </c>
      <c r="B45" s="121"/>
      <c r="C45" s="121"/>
      <c r="D45" s="121"/>
      <c r="E45" s="121"/>
      <c r="F45" s="118"/>
      <c r="G45" s="121"/>
      <c r="H45" s="121"/>
      <c r="I45" s="121"/>
      <c r="J45" s="121"/>
      <c r="K45" s="121"/>
      <c r="L45" s="121"/>
      <c r="M45" s="121"/>
      <c r="N45" s="119">
        <f>SUM(I45:M45)-SUM(G45:H45)-'F.LT.1.1 LT CE Summary'!B46</f>
        <v>0</v>
      </c>
    </row>
    <row r="46" spans="1:14">
      <c r="A46" s="405" t="s">
        <v>1085</v>
      </c>
      <c r="B46" s="121"/>
      <c r="C46" s="121"/>
      <c r="D46" s="121"/>
      <c r="E46" s="121"/>
      <c r="F46" s="118"/>
      <c r="G46" s="121"/>
      <c r="H46" s="121"/>
      <c r="I46" s="121"/>
      <c r="J46" s="121"/>
      <c r="K46" s="121"/>
      <c r="L46" s="121"/>
      <c r="M46" s="121"/>
      <c r="N46" s="119">
        <f>SUM(I46:M46)-SUM(G46:H46)-'F.LT.1.1 LT CE Summary'!B47</f>
        <v>0</v>
      </c>
    </row>
    <row r="47" spans="1:14">
      <c r="A47" s="403" t="s">
        <v>1086</v>
      </c>
      <c r="B47" s="121"/>
      <c r="C47" s="121"/>
      <c r="D47" s="121"/>
      <c r="E47" s="121"/>
      <c r="F47" s="118"/>
      <c r="G47" s="121"/>
      <c r="H47" s="121"/>
      <c r="I47" s="121"/>
      <c r="J47" s="121"/>
      <c r="K47" s="121"/>
      <c r="L47" s="121"/>
      <c r="M47" s="121"/>
      <c r="N47" s="119">
        <f>SUM(I47:M47)-SUM(G47:H47)-'F.LT.1.1 LT CE Summary'!B48</f>
        <v>0</v>
      </c>
    </row>
    <row r="48" spans="1:14">
      <c r="A48" s="403" t="s">
        <v>1087</v>
      </c>
      <c r="B48" s="121"/>
      <c r="C48" s="121"/>
      <c r="D48" s="121"/>
      <c r="E48" s="121"/>
      <c r="F48" s="118"/>
      <c r="G48" s="121"/>
      <c r="H48" s="121"/>
      <c r="I48" s="121"/>
      <c r="J48" s="121"/>
      <c r="K48" s="121"/>
      <c r="L48" s="121"/>
      <c r="M48" s="121"/>
      <c r="N48" s="119">
        <f>SUM(I48:M48)-SUM(G48:H48)-'F.LT.1.1 LT CE Summary'!B49</f>
        <v>0</v>
      </c>
    </row>
    <row r="49" spans="1:14">
      <c r="A49" s="403" t="s">
        <v>1103</v>
      </c>
      <c r="B49" s="121"/>
      <c r="C49" s="121"/>
      <c r="D49" s="121"/>
      <c r="E49" s="121"/>
      <c r="F49" s="118"/>
      <c r="G49" s="121"/>
      <c r="H49" s="121"/>
      <c r="I49" s="121"/>
      <c r="J49" s="121"/>
      <c r="K49" s="121"/>
      <c r="L49" s="121"/>
      <c r="M49" s="121"/>
      <c r="N49" s="119">
        <f>SUM(I49:M49)-SUM(G49:H49)-'F.LT.1.1 LT CE Summary'!B50</f>
        <v>0</v>
      </c>
    </row>
    <row r="50" spans="1:14">
      <c r="A50" s="403" t="s">
        <v>1104</v>
      </c>
      <c r="B50" s="121"/>
      <c r="C50" s="121"/>
      <c r="D50" s="121"/>
      <c r="E50" s="121"/>
      <c r="F50" s="118"/>
      <c r="G50" s="121"/>
      <c r="H50" s="121"/>
      <c r="I50" s="121"/>
      <c r="J50" s="121"/>
      <c r="K50" s="121"/>
      <c r="L50" s="121"/>
      <c r="M50" s="121"/>
      <c r="N50" s="119">
        <f>SUM(I50:M50)-SUM(G50:H50)-'F.LT.1.1 LT CE Summary'!B51</f>
        <v>0</v>
      </c>
    </row>
    <row r="51" spans="1:14">
      <c r="A51" s="405" t="s">
        <v>1097</v>
      </c>
      <c r="B51" s="121"/>
      <c r="C51" s="121"/>
      <c r="D51" s="121"/>
      <c r="E51" s="121"/>
      <c r="F51" s="118"/>
      <c r="G51" s="121"/>
      <c r="H51" s="121"/>
      <c r="I51" s="121"/>
      <c r="J51" s="121"/>
      <c r="K51" s="121"/>
      <c r="L51" s="121"/>
      <c r="M51" s="121"/>
      <c r="N51" s="119">
        <f>SUM(I51:M51)-SUM(G51:H51)-'F.LT.1.1 LT CE Summary'!B52</f>
        <v>0</v>
      </c>
    </row>
    <row r="52" spans="1:14">
      <c r="A52" s="404" t="s">
        <v>1098</v>
      </c>
      <c r="B52" s="78"/>
      <c r="C52" s="78"/>
      <c r="D52" s="78"/>
      <c r="E52" s="78"/>
      <c r="F52" s="118"/>
      <c r="G52" s="78"/>
      <c r="H52" s="78"/>
      <c r="I52" s="78"/>
      <c r="J52" s="78"/>
      <c r="K52" s="78"/>
      <c r="L52" s="78"/>
      <c r="M52" s="78"/>
      <c r="N52" s="78"/>
    </row>
    <row r="53" spans="1:14">
      <c r="A53" s="404" t="s">
        <v>1099</v>
      </c>
      <c r="B53" s="78"/>
      <c r="C53" s="78"/>
      <c r="D53" s="78"/>
      <c r="E53" s="78"/>
      <c r="F53" s="118"/>
      <c r="G53" s="78"/>
      <c r="H53" s="78"/>
      <c r="I53" s="78"/>
      <c r="J53" s="78"/>
      <c r="K53" s="78"/>
      <c r="L53" s="78"/>
      <c r="M53" s="78"/>
      <c r="N53" s="78"/>
    </row>
    <row r="54" spans="1:14">
      <c r="A54" s="406" t="s">
        <v>840</v>
      </c>
      <c r="B54" s="121"/>
      <c r="C54" s="121"/>
      <c r="D54" s="121"/>
      <c r="E54" s="121"/>
      <c r="F54" s="118"/>
      <c r="G54" s="121"/>
      <c r="H54" s="121"/>
      <c r="I54" s="121"/>
      <c r="J54" s="121"/>
      <c r="K54" s="121"/>
      <c r="L54" s="121"/>
      <c r="M54" s="121"/>
      <c r="N54" s="119">
        <f>SUM(I54:M54)-SUM(G54:H54)-'F.LT.1.1 LT CE Summary'!B55</f>
        <v>0</v>
      </c>
    </row>
    <row r="56" spans="1:14">
      <c r="L56" s="409"/>
      <c r="M56" s="327" t="s">
        <v>853</v>
      </c>
      <c r="N56" s="327" t="s">
        <v>775</v>
      </c>
    </row>
    <row r="57" spans="1:14">
      <c r="L57" s="410" t="s">
        <v>1126</v>
      </c>
      <c r="M57" s="327" t="s">
        <v>22</v>
      </c>
      <c r="N57" s="275" t="str">
        <f>IF(N10=0,"OK","Commentary Required")</f>
        <v>OK</v>
      </c>
    </row>
    <row r="58" spans="1:14">
      <c r="L58" s="410" t="s">
        <v>563</v>
      </c>
      <c r="M58" s="410"/>
      <c r="N58" s="80"/>
    </row>
  </sheetData>
  <sheetProtection insertHyperlinks="0"/>
  <mergeCells count="3">
    <mergeCell ref="A8:A9"/>
    <mergeCell ref="B8:E8"/>
    <mergeCell ref="G8:N8"/>
  </mergeCells>
  <conditionalFormatting sqref="N57">
    <cfRule type="cellIs" dxfId="81" priority="1" operator="equal">
      <formula>"OK"</formula>
    </cfRule>
    <cfRule type="cellIs" dxfId="80" priority="2" operator="equal">
      <formula>"Commentary Required"</formula>
    </cfRule>
  </conditionalFormatting>
  <dataValidations count="1">
    <dataValidation type="decimal" allowBlank="1" showInputMessage="1" showErrorMessage="1" errorTitle="Error" error="Please enter a number of +/- 11 digits" sqref="G54:M54 B54:E54 G45:M51 B45:E51 G39:M42 B39:E42 G37:M37 B37:E37 G27:M34 B27:E34 G23:M23 B23:E23 G15:M20 B15:E20 G12:M12 B12:E12" xr:uid="{50D6F0FB-7FBB-410F-8557-0D8F4B14FD5E}">
      <formula1>-99999999999</formula1>
      <formula2>99999999999</formula2>
    </dataValidation>
  </dataValidations>
  <pageMargins left="0.7" right="0.7" top="0.75" bottom="0.75" header="0.3" footer="0.3"/>
  <pageSetup paperSize="9" scale="47" orientation="landscape" r:id="rId1"/>
  <drawing r:id="rId2"/>
  <legacyDrawing r:id="rId3"/>
  <controls>
    <mc:AlternateContent xmlns:mc="http://schemas.openxmlformats.org/markup-compatibility/2006">
      <mc:Choice Requires="x14">
        <control shapeId="15361" r:id="rId4" name="FLT12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6</xdr:col>
                <xdr:colOff>133350</xdr:colOff>
                <xdr:row>3</xdr:row>
                <xdr:rowOff>114300</xdr:rowOff>
              </to>
            </anchor>
          </controlPr>
        </control>
      </mc:Choice>
      <mc:Fallback>
        <control shapeId="15361" r:id="rId4" name="FLT12_Clear_Worksheet"/>
      </mc:Fallback>
    </mc:AlternateContent>
  </control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9966F-B08F-4655-B098-6ED986F6C393}">
  <sheetPr codeName="Sheet61">
    <pageSetUpPr fitToPage="1"/>
  </sheetPr>
  <dimension ref="A1:I37"/>
  <sheetViews>
    <sheetView showGridLines="0" topLeftCell="B1" zoomScaleNormal="100" workbookViewId="0">
      <selection activeCell="B1" sqref="B1"/>
    </sheetView>
  </sheetViews>
  <sheetFormatPr defaultColWidth="9.42578125" defaultRowHeight="14.25"/>
  <cols>
    <col min="1" max="1" width="1.42578125" style="122" hidden="1" customWidth="1"/>
    <col min="2" max="2" width="45.42578125" style="122" customWidth="1"/>
    <col min="3" max="6" width="19.42578125" style="122" customWidth="1"/>
    <col min="7" max="7" width="21" style="122" customWidth="1"/>
    <col min="8" max="11" width="19.42578125" style="122" customWidth="1"/>
    <col min="12" max="16384" width="9.42578125" style="122"/>
  </cols>
  <sheetData>
    <row r="1" spans="2:9" ht="13.15" customHeight="1">
      <c r="B1" s="391" t="s">
        <v>1127</v>
      </c>
      <c r="C1" s="391"/>
      <c r="D1" s="391"/>
      <c r="E1" s="391"/>
      <c r="F1" s="391"/>
      <c r="G1" s="391"/>
      <c r="H1" s="411"/>
      <c r="I1" s="411"/>
    </row>
    <row r="2" spans="2:9" s="123" customFormat="1" ht="16.899999999999999" customHeight="1">
      <c r="B2" s="334" t="s">
        <v>593</v>
      </c>
      <c r="C2" s="211"/>
      <c r="D2" s="4"/>
      <c r="E2" s="4"/>
      <c r="F2" s="4"/>
      <c r="G2" s="4"/>
    </row>
    <row r="3" spans="2:9" s="123" customFormat="1" ht="16.899999999999999" customHeight="1">
      <c r="B3" s="334" t="s">
        <v>594</v>
      </c>
      <c r="C3" s="212"/>
      <c r="D3" s="4"/>
      <c r="E3" s="4"/>
      <c r="F3" s="4"/>
      <c r="G3" s="4"/>
    </row>
    <row r="4" spans="2:9" s="123" customFormat="1" ht="16.899999999999999" customHeight="1">
      <c r="B4" s="334" t="s">
        <v>595</v>
      </c>
      <c r="C4" s="213"/>
      <c r="D4" s="4"/>
      <c r="E4" s="4"/>
      <c r="F4" s="4"/>
      <c r="G4" s="4"/>
    </row>
    <row r="5" spans="2:9" hidden="1"/>
    <row r="6" spans="2:9">
      <c r="B6" s="395" t="s">
        <v>596</v>
      </c>
      <c r="C6" s="12"/>
      <c r="D6" s="12"/>
      <c r="E6" s="12"/>
      <c r="F6" s="12"/>
      <c r="G6" s="12"/>
      <c r="H6" s="12"/>
      <c r="I6" s="12"/>
    </row>
    <row r="7" spans="2:9">
      <c r="B7" s="398" t="s">
        <v>600</v>
      </c>
      <c r="C7" s="398" t="s">
        <v>601</v>
      </c>
      <c r="D7" s="398" t="s">
        <v>602</v>
      </c>
      <c r="E7" s="398" t="s">
        <v>603</v>
      </c>
      <c r="F7" s="398" t="s">
        <v>604</v>
      </c>
      <c r="G7" s="398" t="s">
        <v>605</v>
      </c>
      <c r="H7" s="398" t="s">
        <v>606</v>
      </c>
      <c r="I7" s="398" t="s">
        <v>607</v>
      </c>
    </row>
    <row r="8" spans="2:9">
      <c r="B8" s="632" t="s">
        <v>588</v>
      </c>
      <c r="C8" s="632" t="s">
        <v>589</v>
      </c>
      <c r="D8" s="632" t="s">
        <v>1128</v>
      </c>
      <c r="E8" s="632" t="s">
        <v>1129</v>
      </c>
      <c r="F8" s="658" t="s">
        <v>1130</v>
      </c>
      <c r="G8" s="656" t="s">
        <v>1131</v>
      </c>
      <c r="H8" s="656" t="s">
        <v>1132</v>
      </c>
      <c r="I8" s="632" t="s">
        <v>563</v>
      </c>
    </row>
    <row r="9" spans="2:9" ht="41.85" customHeight="1">
      <c r="B9" s="634"/>
      <c r="C9" s="634"/>
      <c r="D9" s="634"/>
      <c r="E9" s="634"/>
      <c r="F9" s="659"/>
      <c r="G9" s="657"/>
      <c r="H9" s="657"/>
      <c r="I9" s="634"/>
    </row>
    <row r="10" spans="2:9" ht="25.5" customHeight="1">
      <c r="B10" s="124"/>
      <c r="C10" s="124"/>
      <c r="D10" s="124"/>
      <c r="E10" s="124"/>
      <c r="F10" s="121"/>
      <c r="G10" s="121"/>
      <c r="H10" s="90">
        <f t="shared" ref="H10:H25" si="0">SUM(F10:G10)</f>
        <v>0</v>
      </c>
      <c r="I10" s="124"/>
    </row>
    <row r="11" spans="2:9">
      <c r="B11" s="124"/>
      <c r="C11" s="124"/>
      <c r="D11" s="124"/>
      <c r="E11" s="124"/>
      <c r="F11" s="121"/>
      <c r="G11" s="121"/>
      <c r="H11" s="90">
        <f t="shared" si="0"/>
        <v>0</v>
      </c>
      <c r="I11" s="124"/>
    </row>
    <row r="12" spans="2:9">
      <c r="B12" s="124"/>
      <c r="C12" s="124"/>
      <c r="D12" s="124"/>
      <c r="E12" s="124"/>
      <c r="F12" s="121"/>
      <c r="G12" s="121"/>
      <c r="H12" s="90">
        <f t="shared" si="0"/>
        <v>0</v>
      </c>
      <c r="I12" s="124"/>
    </row>
    <row r="13" spans="2:9">
      <c r="B13" s="124"/>
      <c r="C13" s="124"/>
      <c r="D13" s="124"/>
      <c r="E13" s="124"/>
      <c r="F13" s="121"/>
      <c r="G13" s="121"/>
      <c r="H13" s="90">
        <f t="shared" si="0"/>
        <v>0</v>
      </c>
      <c r="I13" s="124"/>
    </row>
    <row r="14" spans="2:9">
      <c r="B14" s="124"/>
      <c r="C14" s="124"/>
      <c r="D14" s="124"/>
      <c r="E14" s="124"/>
      <c r="F14" s="121"/>
      <c r="G14" s="121"/>
      <c r="H14" s="90">
        <f t="shared" si="0"/>
        <v>0</v>
      </c>
      <c r="I14" s="124"/>
    </row>
    <row r="15" spans="2:9">
      <c r="B15" s="124"/>
      <c r="C15" s="124"/>
      <c r="D15" s="124"/>
      <c r="E15" s="124"/>
      <c r="F15" s="121"/>
      <c r="G15" s="121"/>
      <c r="H15" s="90">
        <f t="shared" si="0"/>
        <v>0</v>
      </c>
      <c r="I15" s="124"/>
    </row>
    <row r="16" spans="2:9">
      <c r="B16" s="124"/>
      <c r="C16" s="124"/>
      <c r="D16" s="124"/>
      <c r="E16" s="124"/>
      <c r="F16" s="121"/>
      <c r="G16" s="121"/>
      <c r="H16" s="90">
        <f t="shared" si="0"/>
        <v>0</v>
      </c>
      <c r="I16" s="124"/>
    </row>
    <row r="17" spans="2:9">
      <c r="B17" s="124"/>
      <c r="C17" s="124"/>
      <c r="D17" s="124"/>
      <c r="E17" s="124"/>
      <c r="F17" s="121"/>
      <c r="G17" s="121"/>
      <c r="H17" s="90">
        <f t="shared" si="0"/>
        <v>0</v>
      </c>
      <c r="I17" s="124"/>
    </row>
    <row r="18" spans="2:9">
      <c r="B18" s="124"/>
      <c r="C18" s="124"/>
      <c r="D18" s="124"/>
      <c r="E18" s="124"/>
      <c r="F18" s="121"/>
      <c r="G18" s="121"/>
      <c r="H18" s="90">
        <f t="shared" si="0"/>
        <v>0</v>
      </c>
      <c r="I18" s="124"/>
    </row>
    <row r="19" spans="2:9">
      <c r="B19" s="124"/>
      <c r="C19" s="124"/>
      <c r="D19" s="124"/>
      <c r="E19" s="124"/>
      <c r="F19" s="121"/>
      <c r="G19" s="121"/>
      <c r="H19" s="90">
        <f t="shared" si="0"/>
        <v>0</v>
      </c>
      <c r="I19" s="124"/>
    </row>
    <row r="20" spans="2:9">
      <c r="B20" s="124"/>
      <c r="C20" s="124"/>
      <c r="D20" s="124"/>
      <c r="E20" s="124"/>
      <c r="F20" s="121"/>
      <c r="G20" s="121"/>
      <c r="H20" s="90">
        <f t="shared" si="0"/>
        <v>0</v>
      </c>
      <c r="I20" s="124"/>
    </row>
    <row r="21" spans="2:9">
      <c r="B21" s="124"/>
      <c r="C21" s="124"/>
      <c r="D21" s="124"/>
      <c r="E21" s="124"/>
      <c r="F21" s="121"/>
      <c r="G21" s="121"/>
      <c r="H21" s="90">
        <f t="shared" si="0"/>
        <v>0</v>
      </c>
      <c r="I21" s="124"/>
    </row>
    <row r="22" spans="2:9">
      <c r="B22" s="124"/>
      <c r="C22" s="124"/>
      <c r="D22" s="124"/>
      <c r="E22" s="124"/>
      <c r="F22" s="121"/>
      <c r="G22" s="121"/>
      <c r="H22" s="90">
        <f t="shared" si="0"/>
        <v>0</v>
      </c>
      <c r="I22" s="124"/>
    </row>
    <row r="23" spans="2:9">
      <c r="B23" s="124"/>
      <c r="C23" s="124"/>
      <c r="D23" s="124"/>
      <c r="E23" s="124"/>
      <c r="F23" s="121"/>
      <c r="G23" s="121"/>
      <c r="H23" s="90">
        <f t="shared" si="0"/>
        <v>0</v>
      </c>
      <c r="I23" s="124"/>
    </row>
    <row r="24" spans="2:9">
      <c r="B24" s="124"/>
      <c r="C24" s="124"/>
      <c r="D24" s="124"/>
      <c r="E24" s="124"/>
      <c r="F24" s="121"/>
      <c r="G24" s="121"/>
      <c r="H24" s="90">
        <f t="shared" si="0"/>
        <v>0</v>
      </c>
      <c r="I24" s="124"/>
    </row>
    <row r="25" spans="2:9">
      <c r="B25" s="412" t="s">
        <v>935</v>
      </c>
      <c r="C25" s="413"/>
      <c r="D25" s="413"/>
      <c r="E25" s="413"/>
      <c r="F25" s="90">
        <f>SUM(F10:F24)</f>
        <v>0</v>
      </c>
      <c r="G25" s="90">
        <f>SUM(G10:G24)</f>
        <v>0</v>
      </c>
      <c r="H25" s="90">
        <f t="shared" si="0"/>
        <v>0</v>
      </c>
      <c r="I25" s="413"/>
    </row>
    <row r="26" spans="2:9" ht="36.950000000000003" customHeight="1">
      <c r="B26" s="414"/>
      <c r="C26" s="414"/>
      <c r="D26" s="414"/>
      <c r="E26" s="414"/>
      <c r="F26" s="125"/>
      <c r="G26" s="125"/>
      <c r="H26" s="125"/>
      <c r="I26" s="414"/>
    </row>
    <row r="28" spans="2:9">
      <c r="B28" s="343"/>
      <c r="C28" s="327" t="s">
        <v>853</v>
      </c>
      <c r="D28" s="327" t="s">
        <v>854</v>
      </c>
      <c r="E28" s="327" t="s">
        <v>855</v>
      </c>
      <c r="F28" s="327" t="s">
        <v>766</v>
      </c>
      <c r="G28" s="327" t="s">
        <v>775</v>
      </c>
      <c r="H28" s="327" t="s">
        <v>563</v>
      </c>
    </row>
    <row r="29" spans="2:9">
      <c r="B29" s="343" t="s">
        <v>1133</v>
      </c>
      <c r="C29" s="327" t="s">
        <v>1134</v>
      </c>
      <c r="D29" s="79">
        <f>F25</f>
        <v>0</v>
      </c>
      <c r="E29" s="79">
        <f>'F.LT.1.1 LT CE Summary'!B11</f>
        <v>0</v>
      </c>
      <c r="F29" s="329">
        <v>1</v>
      </c>
      <c r="G29" s="275" t="str">
        <f>IF(ABS(E29-D29)&lt;=F29,"OK","Commentary Required")</f>
        <v>OK</v>
      </c>
      <c r="H29" s="124"/>
    </row>
    <row r="30" spans="2:9">
      <c r="B30" s="343" t="s">
        <v>1135</v>
      </c>
      <c r="C30" s="327" t="s">
        <v>1134</v>
      </c>
      <c r="D30" s="79">
        <f>G25</f>
        <v>0</v>
      </c>
      <c r="E30" s="79">
        <f>'F.LT.1.1 LT CE Summary'!C11</f>
        <v>0</v>
      </c>
      <c r="F30" s="329">
        <v>1</v>
      </c>
      <c r="G30" s="275" t="str">
        <f>IF(ABS(E30-D30)&lt;=F30,"OK","Commentary Required")</f>
        <v>OK</v>
      </c>
      <c r="H30" s="124"/>
    </row>
    <row r="31" spans="2:9">
      <c r="H31" s="415" t="s">
        <v>796</v>
      </c>
    </row>
    <row r="32" spans="2:9">
      <c r="D32" s="12"/>
      <c r="E32" s="12"/>
    </row>
    <row r="33" spans="4:5">
      <c r="D33" s="12"/>
      <c r="E33" s="12"/>
    </row>
    <row r="34" spans="4:5">
      <c r="D34" s="12"/>
      <c r="E34" s="12"/>
    </row>
    <row r="35" spans="4:5">
      <c r="D35" s="12"/>
      <c r="E35" s="12"/>
    </row>
    <row r="36" spans="4:5">
      <c r="D36" s="12"/>
      <c r="E36" s="12"/>
    </row>
    <row r="37" spans="4:5">
      <c r="D37" s="12"/>
      <c r="E37" s="12"/>
    </row>
  </sheetData>
  <sheetProtection insertHyperlinks="0"/>
  <mergeCells count="8">
    <mergeCell ref="H8:H9"/>
    <mergeCell ref="I8:I9"/>
    <mergeCell ref="B8:B9"/>
    <mergeCell ref="C8:C9"/>
    <mergeCell ref="D8:D9"/>
    <mergeCell ref="E8:E9"/>
    <mergeCell ref="F8:F9"/>
    <mergeCell ref="G8:G9"/>
  </mergeCells>
  <conditionalFormatting sqref="G29:G30">
    <cfRule type="cellIs" dxfId="79" priority="1" operator="equal">
      <formula>"OK"</formula>
    </cfRule>
    <cfRule type="cellIs" dxfId="78" priority="2" operator="equal">
      <formula>"Commentary Required"</formula>
    </cfRule>
  </conditionalFormatting>
  <dataValidations count="3">
    <dataValidation type="decimal" allowBlank="1" showInputMessage="1" showErrorMessage="1" errorTitle="Error" error="Please enter a number of +/- 11 digits" sqref="F10:G24" xr:uid="{9588F027-E730-4226-BCFC-E314674BBB9D}">
      <formula1>-99999999999</formula1>
      <formula2>99999999999</formula2>
    </dataValidation>
    <dataValidation type="list" allowBlank="1" showInputMessage="1" showErrorMessage="1" sqref="D10:D24" xr:uid="{024474AE-FE11-4735-9749-FBF353142997}">
      <formula1>"Participating business, Linked Long Term (Class C), Retirement Scheme Category I (Class G), Retirement Scheme Category II (Class H), Other businesses, Multiple businesses (please specify the lines of business in commentaries)"</formula1>
    </dataValidation>
    <dataValidation type="list" allowBlank="1" showInputMessage="1" showErrorMessage="1" sqref="E10:E24" xr:uid="{F3ADEF9F-FBAC-440C-92D0-EBE8D2CD37BE}">
      <formula1>"Stochastic approach, 20% Proxy approach, Other approach (please specify in commentaries)"</formula1>
    </dataValidation>
  </dataValidations>
  <pageMargins left="0.7" right="0.7" top="0.75" bottom="0.75" header="0.3" footer="0.3"/>
  <pageSetup paperSize="9" scale="71" orientation="landscape" verticalDpi="90" r:id="rId1"/>
  <drawing r:id="rId2"/>
  <legacyDrawing r:id="rId3"/>
  <controls>
    <mc:AlternateContent xmlns:mc="http://schemas.openxmlformats.org/markup-compatibility/2006">
      <mc:Choice Requires="x14">
        <control shapeId="16387" r:id="rId4" name="FLT3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5</xdr:col>
                <xdr:colOff>361950</xdr:colOff>
                <xdr:row>3</xdr:row>
                <xdr:rowOff>114300</xdr:rowOff>
              </to>
            </anchor>
          </controlPr>
        </control>
      </mc:Choice>
      <mc:Fallback>
        <control shapeId="16387" r:id="rId4" name="FLT3_Clear_Worksheet"/>
      </mc:Fallback>
    </mc:AlternateContent>
    <mc:AlternateContent xmlns:mc="http://schemas.openxmlformats.org/markup-compatibility/2006">
      <mc:Choice Requires="x14">
        <control shapeId="16386" r:id="rId6" name="FLT3_deleterow0">
          <controlPr defaultSize="0" autoLine="0" r:id="rId7">
            <anchor moveWithCells="1">
              <from>
                <xdr:col>3</xdr:col>
                <xdr:colOff>66675</xdr:colOff>
                <xdr:row>25</xdr:row>
                <xdr:rowOff>0</xdr:rowOff>
              </from>
              <to>
                <xdr:col>4</xdr:col>
                <xdr:colOff>361950</xdr:colOff>
                <xdr:row>25</xdr:row>
                <xdr:rowOff>323850</xdr:rowOff>
              </to>
            </anchor>
          </controlPr>
        </control>
      </mc:Choice>
      <mc:Fallback>
        <control shapeId="16386" r:id="rId6" name="FLT3_deleterow0"/>
      </mc:Fallback>
    </mc:AlternateContent>
    <mc:AlternateContent xmlns:mc="http://schemas.openxmlformats.org/markup-compatibility/2006">
      <mc:Choice Requires="x14">
        <control shapeId="16385" r:id="rId8" name="FLT3_addrow0">
          <controlPr defaultSize="0" autoLine="0" r:id="rId9">
            <anchor moveWithCells="1">
              <from>
                <xdr:col>1</xdr:col>
                <xdr:colOff>66675</xdr:colOff>
                <xdr:row>25</xdr:row>
                <xdr:rowOff>0</xdr:rowOff>
              </from>
              <to>
                <xdr:col>1</xdr:col>
                <xdr:colOff>1657350</xdr:colOff>
                <xdr:row>25</xdr:row>
                <xdr:rowOff>323850</xdr:rowOff>
              </to>
            </anchor>
          </controlPr>
        </control>
      </mc:Choice>
      <mc:Fallback>
        <control shapeId="16385" r:id="rId8" name="FLT3_addrow0"/>
      </mc:Fallback>
    </mc:AlternateContent>
  </control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71487-D660-4B1D-AD11-3C23F65CA328}">
  <sheetPr codeName="Sheet62">
    <pageSetUpPr autoPageBreaks="0" fitToPage="1"/>
  </sheetPr>
  <dimension ref="A1:U33"/>
  <sheetViews>
    <sheetView showGridLines="0" topLeftCell="B1" zoomScaleNormal="100" zoomScaleSheetLayoutView="100" workbookViewId="0">
      <selection activeCell="B1" sqref="B1"/>
    </sheetView>
  </sheetViews>
  <sheetFormatPr defaultColWidth="9.42578125" defaultRowHeight="12.75"/>
  <cols>
    <col min="1" max="1" width="2.42578125" style="37" hidden="1" customWidth="1"/>
    <col min="2" max="2" width="39.42578125" style="37" customWidth="1"/>
    <col min="3" max="5" width="16.42578125" style="37" customWidth="1"/>
    <col min="6" max="6" width="3.42578125" style="37" customWidth="1"/>
    <col min="7" max="10" width="16.42578125" style="37" customWidth="1"/>
    <col min="11" max="11" width="17.7109375" style="37" customWidth="1"/>
    <col min="12" max="12" width="3.42578125" style="37" customWidth="1"/>
    <col min="13" max="16" width="16.42578125" style="37" customWidth="1"/>
    <col min="17" max="17" width="15.42578125" style="37" customWidth="1"/>
    <col min="18" max="18" width="3.42578125" style="37" customWidth="1"/>
    <col min="19" max="19" width="16.42578125" style="37" customWidth="1"/>
    <col min="20" max="20" width="22.7109375" style="37" customWidth="1"/>
    <col min="21" max="21" width="3.42578125" style="37" customWidth="1"/>
    <col min="22" max="37" width="9.42578125" style="37" customWidth="1"/>
    <col min="38" max="16384" width="9.42578125" style="37"/>
  </cols>
  <sheetData>
    <row r="1" spans="1:21" ht="15" customHeight="1">
      <c r="B1" s="209" t="s">
        <v>1136</v>
      </c>
      <c r="C1" s="209"/>
      <c r="D1" s="209"/>
      <c r="E1" s="209"/>
      <c r="F1" s="209"/>
      <c r="G1" s="209"/>
      <c r="H1" s="209"/>
      <c r="I1" s="209"/>
      <c r="J1" s="209"/>
      <c r="K1" s="209"/>
      <c r="L1" s="11"/>
      <c r="M1" s="11"/>
      <c r="N1" s="11"/>
      <c r="O1" s="11"/>
      <c r="P1" s="11"/>
      <c r="Q1" s="11"/>
      <c r="R1" s="11"/>
      <c r="S1" s="11"/>
      <c r="T1" s="11"/>
      <c r="U1" s="12"/>
    </row>
    <row r="2" spans="1:21" ht="15" customHeight="1">
      <c r="B2" s="386" t="s">
        <v>593</v>
      </c>
      <c r="C2" s="660"/>
      <c r="D2" s="660"/>
      <c r="T2" s="126"/>
    </row>
    <row r="3" spans="1:21" ht="15" customHeight="1">
      <c r="B3" s="386" t="s">
        <v>594</v>
      </c>
      <c r="C3" s="661"/>
      <c r="D3" s="661"/>
      <c r="T3" s="126"/>
    </row>
    <row r="4" spans="1:21" ht="15" customHeight="1">
      <c r="B4" s="386" t="s">
        <v>595</v>
      </c>
      <c r="C4" s="662"/>
      <c r="D4" s="662"/>
      <c r="T4" s="416"/>
    </row>
    <row r="5" spans="1:21" ht="15" customHeight="1"/>
    <row r="6" spans="1:21">
      <c r="B6" s="127" t="s">
        <v>596</v>
      </c>
    </row>
    <row r="7" spans="1:21" ht="15" customHeight="1">
      <c r="B7" s="417" t="s">
        <v>600</v>
      </c>
      <c r="C7" s="417" t="s">
        <v>601</v>
      </c>
      <c r="D7" s="417" t="s">
        <v>602</v>
      </c>
      <c r="E7" s="417" t="s">
        <v>603</v>
      </c>
      <c r="G7" s="231" t="s">
        <v>604</v>
      </c>
      <c r="H7" s="231" t="s">
        <v>605</v>
      </c>
      <c r="I7" s="231" t="s">
        <v>606</v>
      </c>
      <c r="J7" s="231" t="s">
        <v>607</v>
      </c>
      <c r="K7" s="231" t="s">
        <v>608</v>
      </c>
      <c r="L7" s="418"/>
      <c r="M7" s="231" t="s">
        <v>609</v>
      </c>
      <c r="N7" s="231" t="s">
        <v>610</v>
      </c>
      <c r="O7" s="231" t="s">
        <v>611</v>
      </c>
      <c r="P7" s="231" t="s">
        <v>612</v>
      </c>
      <c r="Q7" s="231" t="s">
        <v>613</v>
      </c>
      <c r="R7" s="419"/>
      <c r="S7" s="231" t="s">
        <v>1137</v>
      </c>
      <c r="T7" s="231" t="s">
        <v>1138</v>
      </c>
    </row>
    <row r="8" spans="1:21" ht="24.75" customHeight="1">
      <c r="A8" s="12"/>
      <c r="B8" s="663" t="s">
        <v>1139</v>
      </c>
      <c r="C8" s="640" t="s">
        <v>1140</v>
      </c>
      <c r="D8" s="640"/>
      <c r="E8" s="640"/>
      <c r="F8" s="420"/>
      <c r="G8" s="664" t="s">
        <v>1141</v>
      </c>
      <c r="H8" s="664"/>
      <c r="I8" s="664"/>
      <c r="J8" s="664"/>
      <c r="K8" s="664"/>
      <c r="L8" s="422"/>
      <c r="M8" s="664" t="s">
        <v>1142</v>
      </c>
      <c r="N8" s="664"/>
      <c r="O8" s="664"/>
      <c r="P8" s="664"/>
      <c r="Q8" s="664"/>
      <c r="R8" s="423"/>
      <c r="S8" s="664" t="s">
        <v>1143</v>
      </c>
      <c r="T8" s="664"/>
    </row>
    <row r="9" spans="1:21" ht="77.25" customHeight="1">
      <c r="B9" s="663"/>
      <c r="C9" s="377" t="s">
        <v>1144</v>
      </c>
      <c r="D9" s="377" t="s">
        <v>1145</v>
      </c>
      <c r="E9" s="377" t="s">
        <v>1146</v>
      </c>
      <c r="F9" s="420"/>
      <c r="G9" s="421" t="s">
        <v>1147</v>
      </c>
      <c r="H9" s="421" t="s">
        <v>1148</v>
      </c>
      <c r="I9" s="421" t="s">
        <v>1149</v>
      </c>
      <c r="J9" s="421" t="s">
        <v>1150</v>
      </c>
      <c r="K9" s="421" t="s">
        <v>1151</v>
      </c>
      <c r="L9" s="422"/>
      <c r="M9" s="421" t="s">
        <v>1152</v>
      </c>
      <c r="N9" s="421" t="s">
        <v>1153</v>
      </c>
      <c r="O9" s="421" t="s">
        <v>1154</v>
      </c>
      <c r="P9" s="421" t="s">
        <v>1150</v>
      </c>
      <c r="Q9" s="421" t="s">
        <v>1151</v>
      </c>
      <c r="R9" s="423"/>
      <c r="S9" s="421" t="s">
        <v>1155</v>
      </c>
      <c r="T9" s="421" t="s">
        <v>590</v>
      </c>
    </row>
    <row r="10" spans="1:21" ht="27" customHeight="1">
      <c r="B10" s="412" t="s">
        <v>1156</v>
      </c>
      <c r="C10" s="128">
        <f>SUM(C11:C16)</f>
        <v>0</v>
      </c>
      <c r="D10" s="128">
        <f>SUM(D11:D16)</f>
        <v>0</v>
      </c>
      <c r="E10" s="128">
        <f>SUM(E11:E16)</f>
        <v>0</v>
      </c>
      <c r="F10" s="424"/>
      <c r="G10" s="128">
        <f>SUM(G11:G16)</f>
        <v>0</v>
      </c>
      <c r="H10" s="128">
        <f>SUM(H11:H16)</f>
        <v>0</v>
      </c>
      <c r="I10" s="128">
        <f>SUM(I11:I16)</f>
        <v>0</v>
      </c>
      <c r="J10" s="128">
        <f>SUM(J11:J16)</f>
        <v>0</v>
      </c>
      <c r="K10" s="128">
        <f>SUM(K11:K16)</f>
        <v>0</v>
      </c>
      <c r="L10" s="129"/>
      <c r="M10" s="128">
        <f>SUM(M11:M16)</f>
        <v>0</v>
      </c>
      <c r="N10" s="128">
        <f>SUM(N11:N16)</f>
        <v>0</v>
      </c>
      <c r="O10" s="128">
        <f>SUM(O11:O16)</f>
        <v>0</v>
      </c>
      <c r="P10" s="128">
        <f>SUM(P11:P16)</f>
        <v>0</v>
      </c>
      <c r="Q10" s="128">
        <f>SUM(Q11:Q16)</f>
        <v>0</v>
      </c>
      <c r="R10" s="129"/>
      <c r="S10" s="130"/>
      <c r="T10" s="130"/>
    </row>
    <row r="11" spans="1:21" ht="51" customHeight="1">
      <c r="B11" s="425" t="s">
        <v>1157</v>
      </c>
      <c r="C11" s="426">
        <f t="shared" ref="C11:C16" si="0">+SUM(G11:K11)</f>
        <v>0</v>
      </c>
      <c r="D11" s="426">
        <f t="shared" ref="D11:D16" si="1">+C11-E11</f>
        <v>0</v>
      </c>
      <c r="E11" s="426">
        <f t="shared" ref="E11:E16" si="2">+SUM(M11:Q11)</f>
        <v>0</v>
      </c>
      <c r="F11" s="424"/>
      <c r="G11" s="131"/>
      <c r="H11" s="131"/>
      <c r="I11" s="426">
        <f t="shared" ref="I11:J16" si="3">O11</f>
        <v>0</v>
      </c>
      <c r="J11" s="426">
        <f t="shared" si="3"/>
        <v>0</v>
      </c>
      <c r="K11" s="131"/>
      <c r="L11" s="427"/>
      <c r="M11" s="131"/>
      <c r="N11" s="131"/>
      <c r="O11" s="131"/>
      <c r="P11" s="131"/>
      <c r="Q11" s="131"/>
      <c r="R11" s="427"/>
      <c r="S11" s="132" t="str">
        <f t="shared" ref="S11:S16" si="4">IF(D11&gt;=0,"OK","Please explain =&gt;")</f>
        <v>OK</v>
      </c>
      <c r="T11" s="133"/>
    </row>
    <row r="12" spans="1:21" ht="27" customHeight="1">
      <c r="B12" s="425" t="s">
        <v>1158</v>
      </c>
      <c r="C12" s="426">
        <f t="shared" si="0"/>
        <v>0</v>
      </c>
      <c r="D12" s="426">
        <f t="shared" si="1"/>
        <v>0</v>
      </c>
      <c r="E12" s="426">
        <f t="shared" si="2"/>
        <v>0</v>
      </c>
      <c r="F12" s="424"/>
      <c r="G12" s="131"/>
      <c r="H12" s="131"/>
      <c r="I12" s="426">
        <f t="shared" si="3"/>
        <v>0</v>
      </c>
      <c r="J12" s="426">
        <f t="shared" si="3"/>
        <v>0</v>
      </c>
      <c r="K12" s="131"/>
      <c r="L12" s="134"/>
      <c r="M12" s="131"/>
      <c r="N12" s="131"/>
      <c r="O12" s="131"/>
      <c r="P12" s="131"/>
      <c r="Q12" s="131"/>
      <c r="R12" s="134"/>
      <c r="S12" s="132" t="str">
        <f t="shared" si="4"/>
        <v>OK</v>
      </c>
      <c r="T12" s="133"/>
    </row>
    <row r="13" spans="1:21" ht="27" customHeight="1">
      <c r="B13" s="425" t="s">
        <v>1159</v>
      </c>
      <c r="C13" s="426">
        <f t="shared" si="0"/>
        <v>0</v>
      </c>
      <c r="D13" s="426">
        <f t="shared" si="1"/>
        <v>0</v>
      </c>
      <c r="E13" s="426">
        <f t="shared" si="2"/>
        <v>0</v>
      </c>
      <c r="F13" s="424"/>
      <c r="G13" s="131"/>
      <c r="H13" s="131"/>
      <c r="I13" s="426">
        <f t="shared" si="3"/>
        <v>0</v>
      </c>
      <c r="J13" s="426">
        <f t="shared" si="3"/>
        <v>0</v>
      </c>
      <c r="K13" s="131"/>
      <c r="L13" s="135"/>
      <c r="M13" s="131"/>
      <c r="N13" s="131"/>
      <c r="O13" s="131"/>
      <c r="P13" s="131"/>
      <c r="Q13" s="131"/>
      <c r="R13" s="134"/>
      <c r="S13" s="132" t="str">
        <f t="shared" si="4"/>
        <v>OK</v>
      </c>
      <c r="T13" s="133"/>
    </row>
    <row r="14" spans="1:21" ht="27" customHeight="1">
      <c r="B14" s="425" t="s">
        <v>1160</v>
      </c>
      <c r="C14" s="426">
        <f t="shared" si="0"/>
        <v>0</v>
      </c>
      <c r="D14" s="426">
        <f t="shared" si="1"/>
        <v>0</v>
      </c>
      <c r="E14" s="426">
        <f t="shared" si="2"/>
        <v>0</v>
      </c>
      <c r="F14" s="424"/>
      <c r="G14" s="131"/>
      <c r="H14" s="131"/>
      <c r="I14" s="426">
        <f t="shared" si="3"/>
        <v>0</v>
      </c>
      <c r="J14" s="426">
        <f t="shared" si="3"/>
        <v>0</v>
      </c>
      <c r="K14" s="131"/>
      <c r="L14" s="134"/>
      <c r="M14" s="131"/>
      <c r="N14" s="131"/>
      <c r="O14" s="131"/>
      <c r="P14" s="131"/>
      <c r="Q14" s="131"/>
      <c r="R14" s="134"/>
      <c r="S14" s="132" t="str">
        <f t="shared" si="4"/>
        <v>OK</v>
      </c>
      <c r="T14" s="133"/>
    </row>
    <row r="15" spans="1:21" ht="27" customHeight="1">
      <c r="B15" s="425" t="s">
        <v>1161</v>
      </c>
      <c r="C15" s="426">
        <f t="shared" si="0"/>
        <v>0</v>
      </c>
      <c r="D15" s="426">
        <f t="shared" si="1"/>
        <v>0</v>
      </c>
      <c r="E15" s="426">
        <f t="shared" si="2"/>
        <v>0</v>
      </c>
      <c r="F15" s="424"/>
      <c r="G15" s="131"/>
      <c r="H15" s="131"/>
      <c r="I15" s="426">
        <f t="shared" si="3"/>
        <v>0</v>
      </c>
      <c r="J15" s="426">
        <f t="shared" si="3"/>
        <v>0</v>
      </c>
      <c r="K15" s="131"/>
      <c r="L15" s="134"/>
      <c r="M15" s="131"/>
      <c r="N15" s="131"/>
      <c r="O15" s="131"/>
      <c r="P15" s="131"/>
      <c r="Q15" s="131"/>
      <c r="R15" s="134"/>
      <c r="S15" s="132" t="str">
        <f t="shared" si="4"/>
        <v>OK</v>
      </c>
      <c r="T15" s="133"/>
    </row>
    <row r="16" spans="1:21" ht="27" customHeight="1">
      <c r="B16" s="425" t="s">
        <v>1162</v>
      </c>
      <c r="C16" s="426">
        <f t="shared" si="0"/>
        <v>0</v>
      </c>
      <c r="D16" s="426">
        <f t="shared" si="1"/>
        <v>0</v>
      </c>
      <c r="E16" s="426">
        <f t="shared" si="2"/>
        <v>0</v>
      </c>
      <c r="F16" s="424"/>
      <c r="G16" s="131"/>
      <c r="H16" s="131"/>
      <c r="I16" s="426">
        <f t="shared" si="3"/>
        <v>0</v>
      </c>
      <c r="J16" s="426">
        <f t="shared" si="3"/>
        <v>0</v>
      </c>
      <c r="K16" s="131"/>
      <c r="L16" s="134"/>
      <c r="M16" s="131"/>
      <c r="N16" s="131"/>
      <c r="O16" s="131"/>
      <c r="P16" s="131"/>
      <c r="Q16" s="131"/>
      <c r="R16" s="134"/>
      <c r="S16" s="132" t="str">
        <f t="shared" si="4"/>
        <v>OK</v>
      </c>
      <c r="T16" s="133"/>
    </row>
    <row r="19" spans="2:3">
      <c r="B19" s="37" t="s">
        <v>1163</v>
      </c>
    </row>
    <row r="20" spans="2:3">
      <c r="B20" s="7" t="s">
        <v>768</v>
      </c>
      <c r="C20" s="136" t="str">
        <f>IF(COUNTIF(K10:K16,"&gt;"&amp;0)+COUNTIF(Q10:Q16,"&gt;"&amp;0)&gt;0,"Commentary Required","OK")</f>
        <v>OK</v>
      </c>
    </row>
    <row r="21" spans="2:3">
      <c r="B21" s="7" t="s">
        <v>563</v>
      </c>
      <c r="C21" s="137"/>
    </row>
    <row r="22" spans="2:3">
      <c r="B22" s="424"/>
      <c r="C22" s="424"/>
    </row>
    <row r="23" spans="2:3">
      <c r="B23" s="424" t="s">
        <v>1164</v>
      </c>
      <c r="C23" s="424"/>
    </row>
    <row r="24" spans="2:3">
      <c r="B24" s="7" t="s">
        <v>775</v>
      </c>
      <c r="C24" s="136" t="str">
        <f>IF(COUNTIF(S10:S16,"OK")+COUNTIFS(S10:S16,"&lt;&gt;OK",T10:T16,"&lt;&gt;")=COUNTA(S10:S16),"OK","Commentary Required")</f>
        <v>OK</v>
      </c>
    </row>
    <row r="25" spans="2:3">
      <c r="B25" s="7" t="s">
        <v>563</v>
      </c>
      <c r="C25" s="137"/>
    </row>
    <row r="26" spans="2:3">
      <c r="B26" s="424"/>
      <c r="C26" s="424"/>
    </row>
    <row r="27" spans="2:3">
      <c r="B27" s="428" t="s">
        <v>1165</v>
      </c>
      <c r="C27" s="13"/>
    </row>
    <row r="28" spans="2:3">
      <c r="B28" s="7" t="s">
        <v>768</v>
      </c>
      <c r="C28" s="136" t="str">
        <f>IF(ABS(SUM('F.1 EBS'!C82:H82)-SUM('F.LT.4_ClaimLiab_LT_A&amp;H'!G10,'F.LT.4_ClaimLiab_LT_A&amp;H'!H10,'F.LT.4_ClaimLiab_LT_A&amp;H'!I10,'F.LT.4_ClaimLiab_LT_A&amp;H'!K10))&gt;C29,"Error","OK")</f>
        <v>OK</v>
      </c>
    </row>
    <row r="29" spans="2:3">
      <c r="B29" s="7" t="s">
        <v>766</v>
      </c>
      <c r="C29" s="136">
        <v>1</v>
      </c>
    </row>
    <row r="30" spans="2:3">
      <c r="B30" s="424"/>
      <c r="C30" s="424"/>
    </row>
    <row r="31" spans="2:3">
      <c r="B31" s="428" t="s">
        <v>1166</v>
      </c>
      <c r="C31" s="13"/>
    </row>
    <row r="32" spans="2:3">
      <c r="B32" s="7" t="s">
        <v>768</v>
      </c>
      <c r="C32" s="136" t="str">
        <f>IF(ABS(SUM('F.1 EBS'!C84:H84)-SUM('F.LT.4_ClaimLiab_LT_A&amp;H'!J10,'F.LT.5A_PL_Recog_LT_A&amp;H'!K10,'F.LT.5B_PL_notRecog_LT_A&amp;H'!K10))&gt;C33,"Error","OK")</f>
        <v>OK</v>
      </c>
    </row>
    <row r="33" spans="2:3">
      <c r="B33" s="7" t="s">
        <v>766</v>
      </c>
      <c r="C33" s="136">
        <v>1</v>
      </c>
    </row>
  </sheetData>
  <sheetProtection insertHyperlinks="0"/>
  <mergeCells count="8">
    <mergeCell ref="G8:K8"/>
    <mergeCell ref="M8:Q8"/>
    <mergeCell ref="S8:T8"/>
    <mergeCell ref="C2:D2"/>
    <mergeCell ref="C3:D3"/>
    <mergeCell ref="C4:D4"/>
    <mergeCell ref="B8:B9"/>
    <mergeCell ref="C8:E8"/>
  </mergeCells>
  <conditionalFormatting sqref="B28">
    <cfRule type="cellIs" dxfId="77" priority="14" operator="equal">
      <formula>"Error"</formula>
    </cfRule>
  </conditionalFormatting>
  <conditionalFormatting sqref="B32">
    <cfRule type="cellIs" dxfId="76" priority="7" operator="equal">
      <formula>"Error"</formula>
    </cfRule>
  </conditionalFormatting>
  <conditionalFormatting sqref="C20">
    <cfRule type="cellIs" dxfId="75" priority="20" operator="equal">
      <formula>"Commentary Required"</formula>
    </cfRule>
    <cfRule type="cellIs" dxfId="74" priority="21" operator="equal">
      <formula>"OK"</formula>
    </cfRule>
    <cfRule type="cellIs" dxfId="73" priority="22" operator="equal">
      <formula>"Error"</formula>
    </cfRule>
  </conditionalFormatting>
  <conditionalFormatting sqref="C24">
    <cfRule type="cellIs" dxfId="72" priority="17" operator="equal">
      <formula>"Commentary Required"</formula>
    </cfRule>
    <cfRule type="cellIs" dxfId="71" priority="18" operator="equal">
      <formula>"OK"</formula>
    </cfRule>
    <cfRule type="cellIs" dxfId="70" priority="19" operator="equal">
      <formula>"Error"</formula>
    </cfRule>
  </conditionalFormatting>
  <conditionalFormatting sqref="C28">
    <cfRule type="cellIs" dxfId="69" priority="13" operator="equal">
      <formula>"Commentary Required"</formula>
    </cfRule>
  </conditionalFormatting>
  <conditionalFormatting sqref="C28:C29">
    <cfRule type="cellIs" dxfId="68" priority="9" operator="equal">
      <formula>"OK"</formula>
    </cfRule>
    <cfRule type="cellIs" dxfId="67" priority="10" operator="equal">
      <formula>"Error"</formula>
    </cfRule>
  </conditionalFormatting>
  <conditionalFormatting sqref="C29">
    <cfRule type="cellIs" dxfId="66" priority="8" operator="equal">
      <formula>"Warning"</formula>
    </cfRule>
    <cfRule type="expression" dxfId="65" priority="11">
      <formula>OR(C29="Error",C29="ERROR")</formula>
    </cfRule>
    <cfRule type="cellIs" dxfId="64" priority="12" operator="equal">
      <formula>"Warning"</formula>
    </cfRule>
  </conditionalFormatting>
  <conditionalFormatting sqref="C32">
    <cfRule type="cellIs" dxfId="63" priority="6" operator="equal">
      <formula>"Commentary Required"</formula>
    </cfRule>
  </conditionalFormatting>
  <conditionalFormatting sqref="C32:C33">
    <cfRule type="cellIs" dxfId="62" priority="2" operator="equal">
      <formula>"OK"</formula>
    </cfRule>
    <cfRule type="cellIs" dxfId="61" priority="3" operator="equal">
      <formula>"Error"</formula>
    </cfRule>
  </conditionalFormatting>
  <conditionalFormatting sqref="C33">
    <cfRule type="cellIs" dxfId="60" priority="1" operator="equal">
      <formula>"Warning"</formula>
    </cfRule>
    <cfRule type="expression" dxfId="59" priority="4">
      <formula>OR(C33="Error",C33="ERROR")</formula>
    </cfRule>
    <cfRule type="cellIs" dxfId="58" priority="5" operator="equal">
      <formula>"Warning"</formula>
    </cfRule>
  </conditionalFormatting>
  <conditionalFormatting sqref="S11:S16">
    <cfRule type="cellIs" dxfId="57" priority="15" operator="equal">
      <formula>"Please explain =&gt;"</formula>
    </cfRule>
    <cfRule type="cellIs" dxfId="56" priority="16" operator="equal">
      <formula>"OK"</formula>
    </cfRule>
  </conditionalFormatting>
  <dataValidations count="1">
    <dataValidation type="decimal" allowBlank="1" showInputMessage="1" showErrorMessage="1" errorTitle="Error" error="Please enter a number of +/- 11 digits" sqref="M11:Q16 G11:H16 K11:K16" xr:uid="{06B77157-99C7-4A7F-9659-E9DD939129FD}">
      <formula1>-99999999999</formula1>
      <formula2>99999999999</formula2>
    </dataValidation>
  </dataValidations>
  <pageMargins left="0.7" right="0.7" top="0.75" bottom="0.75" header="0.3" footer="0.3"/>
  <pageSetup paperSize="9" scale="42" orientation="landscape" r:id="rId1"/>
  <drawing r:id="rId2"/>
  <legacyDrawing r:id="rId3"/>
  <controls>
    <mc:AlternateContent xmlns:mc="http://schemas.openxmlformats.org/markup-compatibility/2006">
      <mc:Choice Requires="x14">
        <control shapeId="17409" r:id="rId4" name="FLT4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6</xdr:col>
                <xdr:colOff>333375</xdr:colOff>
                <xdr:row>3</xdr:row>
                <xdr:rowOff>133350</xdr:rowOff>
              </to>
            </anchor>
          </controlPr>
        </control>
      </mc:Choice>
      <mc:Fallback>
        <control shapeId="17409" r:id="rId4" name="FLT4_Clear_Worksheet"/>
      </mc:Fallback>
    </mc:AlternateContent>
  </control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A63CA-9F1A-4E1A-840F-CA82DB84240F}">
  <sheetPr codeName="Sheet63">
    <pageSetUpPr autoPageBreaks="0" fitToPage="1"/>
  </sheetPr>
  <dimension ref="A1:L17"/>
  <sheetViews>
    <sheetView showGridLines="0" topLeftCell="B1" zoomScaleNormal="100" zoomScaleSheetLayoutView="100" workbookViewId="0">
      <selection activeCell="B1" sqref="B1"/>
    </sheetView>
  </sheetViews>
  <sheetFormatPr defaultColWidth="9.42578125" defaultRowHeight="12.75"/>
  <cols>
    <col min="1" max="1" width="2.42578125" style="37" hidden="1" customWidth="1"/>
    <col min="2" max="2" width="39.42578125" style="37" customWidth="1"/>
    <col min="3" max="5" width="16.42578125" style="37" customWidth="1"/>
    <col min="6" max="11" width="9.42578125" style="37" customWidth="1"/>
    <col min="12" max="12" width="3.42578125" style="37" customWidth="1"/>
    <col min="13" max="13" width="9.28515625" style="37" customWidth="1"/>
    <col min="14" max="30" width="9.42578125" style="37" customWidth="1"/>
    <col min="31" max="16384" width="9.42578125" style="37"/>
  </cols>
  <sheetData>
    <row r="1" spans="1:12" ht="15" customHeight="1">
      <c r="B1" s="209" t="s">
        <v>1167</v>
      </c>
      <c r="C1" s="209"/>
      <c r="D1" s="209"/>
      <c r="E1" s="209"/>
      <c r="F1" s="11"/>
      <c r="G1" s="11"/>
      <c r="H1" s="11"/>
      <c r="I1" s="11"/>
      <c r="J1" s="11"/>
      <c r="K1" s="11"/>
      <c r="L1" s="11"/>
    </row>
    <row r="2" spans="1:12" ht="15" customHeight="1">
      <c r="B2" s="386" t="s">
        <v>593</v>
      </c>
      <c r="C2" s="666"/>
      <c r="D2" s="667"/>
    </row>
    <row r="3" spans="1:12" ht="15" customHeight="1">
      <c r="B3" s="386" t="s">
        <v>594</v>
      </c>
      <c r="C3" s="668"/>
      <c r="D3" s="669"/>
    </row>
    <row r="4" spans="1:12" ht="15" customHeight="1">
      <c r="B4" s="386" t="s">
        <v>595</v>
      </c>
      <c r="C4" s="670"/>
      <c r="D4" s="671"/>
    </row>
    <row r="5" spans="1:12" ht="15" customHeight="1">
      <c r="A5" s="126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6"/>
    </row>
    <row r="6" spans="1:12">
      <c r="B6" s="127" t="s">
        <v>596</v>
      </c>
    </row>
    <row r="7" spans="1:12" ht="15" customHeight="1">
      <c r="B7" s="417" t="s">
        <v>600</v>
      </c>
      <c r="C7" s="417" t="s">
        <v>601</v>
      </c>
      <c r="D7" s="417" t="s">
        <v>602</v>
      </c>
      <c r="E7" s="417" t="s">
        <v>603</v>
      </c>
    </row>
    <row r="8" spans="1:12" ht="24.75" customHeight="1">
      <c r="B8" s="663" t="s">
        <v>1139</v>
      </c>
      <c r="C8" s="640" t="s">
        <v>1168</v>
      </c>
      <c r="D8" s="640"/>
      <c r="E8" s="640"/>
    </row>
    <row r="9" spans="1:12" ht="77.25" customHeight="1">
      <c r="B9" s="663"/>
      <c r="C9" s="377" t="s">
        <v>1169</v>
      </c>
      <c r="D9" s="377" t="s">
        <v>1170</v>
      </c>
      <c r="E9" s="377" t="s">
        <v>1171</v>
      </c>
    </row>
    <row r="10" spans="1:12" ht="27" customHeight="1">
      <c r="B10" s="429" t="s">
        <v>1172</v>
      </c>
      <c r="C10" s="138">
        <f>SUM(C11:C16)</f>
        <v>0</v>
      </c>
      <c r="D10" s="138">
        <f>SUM(D11:D16)</f>
        <v>0</v>
      </c>
      <c r="E10" s="138">
        <f>SUM(E11:E16)</f>
        <v>0</v>
      </c>
    </row>
    <row r="11" spans="1:12" ht="27" customHeight="1">
      <c r="B11" s="425" t="s">
        <v>1157</v>
      </c>
      <c r="C11" s="430">
        <f>'F.LT.5A_PL_Recog_LT_A&amp;H'!C11+'F.LT.5B_PL_notRecog_LT_A&amp;H'!C11</f>
        <v>0</v>
      </c>
      <c r="D11" s="430">
        <f t="shared" ref="D11:D16" si="0">C11-E11</f>
        <v>0</v>
      </c>
      <c r="E11" s="430">
        <f>'F.LT.5A_PL_Recog_LT_A&amp;H'!E11+'F.LT.5B_PL_notRecog_LT_A&amp;H'!E11</f>
        <v>0</v>
      </c>
      <c r="G11" s="665"/>
      <c r="H11" s="665"/>
      <c r="I11" s="665"/>
      <c r="J11" s="665"/>
      <c r="K11" s="665"/>
      <c r="L11" s="665"/>
    </row>
    <row r="12" spans="1:12" ht="27" customHeight="1">
      <c r="B12" s="425" t="s">
        <v>1158</v>
      </c>
      <c r="C12" s="430">
        <f>'F.LT.5A_PL_Recog_LT_A&amp;H'!C12+'F.LT.5B_PL_notRecog_LT_A&amp;H'!C12</f>
        <v>0</v>
      </c>
      <c r="D12" s="430">
        <f t="shared" si="0"/>
        <v>0</v>
      </c>
      <c r="E12" s="430">
        <f>'F.LT.5A_PL_Recog_LT_A&amp;H'!E12+'F.LT.5B_PL_notRecog_LT_A&amp;H'!E12</f>
        <v>0</v>
      </c>
      <c r="G12" s="665"/>
      <c r="H12" s="665"/>
      <c r="I12" s="665"/>
      <c r="J12" s="665"/>
      <c r="K12" s="665"/>
      <c r="L12" s="665"/>
    </row>
    <row r="13" spans="1:12" ht="27" customHeight="1">
      <c r="B13" s="425" t="s">
        <v>1159</v>
      </c>
      <c r="C13" s="430">
        <f>'F.LT.5A_PL_Recog_LT_A&amp;H'!C13+'F.LT.5B_PL_notRecog_LT_A&amp;H'!C13</f>
        <v>0</v>
      </c>
      <c r="D13" s="430">
        <f t="shared" si="0"/>
        <v>0</v>
      </c>
      <c r="E13" s="430">
        <f>'F.LT.5A_PL_Recog_LT_A&amp;H'!E13+'F.LT.5B_PL_notRecog_LT_A&amp;H'!E13</f>
        <v>0</v>
      </c>
      <c r="G13" s="665"/>
      <c r="H13" s="665"/>
      <c r="I13" s="665"/>
      <c r="J13" s="665"/>
      <c r="K13" s="665"/>
      <c r="L13" s="665"/>
    </row>
    <row r="14" spans="1:12" ht="27" customHeight="1">
      <c r="B14" s="425" t="s">
        <v>1160</v>
      </c>
      <c r="C14" s="430">
        <f>'F.LT.5A_PL_Recog_LT_A&amp;H'!C14+'F.LT.5B_PL_notRecog_LT_A&amp;H'!C14</f>
        <v>0</v>
      </c>
      <c r="D14" s="430">
        <f t="shared" si="0"/>
        <v>0</v>
      </c>
      <c r="E14" s="430">
        <f>'F.LT.5A_PL_Recog_LT_A&amp;H'!E14+'F.LT.5B_PL_notRecog_LT_A&amp;H'!E14</f>
        <v>0</v>
      </c>
    </row>
    <row r="15" spans="1:12" ht="27" customHeight="1">
      <c r="B15" s="425" t="s">
        <v>1161</v>
      </c>
      <c r="C15" s="430">
        <f>'F.LT.5A_PL_Recog_LT_A&amp;H'!C15+'F.LT.5B_PL_notRecog_LT_A&amp;H'!C15</f>
        <v>0</v>
      </c>
      <c r="D15" s="430">
        <f t="shared" si="0"/>
        <v>0</v>
      </c>
      <c r="E15" s="430">
        <f>'F.LT.5A_PL_Recog_LT_A&amp;H'!E15+'F.LT.5B_PL_notRecog_LT_A&amp;H'!E15</f>
        <v>0</v>
      </c>
    </row>
    <row r="16" spans="1:12" ht="27" customHeight="1">
      <c r="B16" s="425" t="s">
        <v>1162</v>
      </c>
      <c r="C16" s="430">
        <f>'F.LT.5A_PL_Recog_LT_A&amp;H'!C16+'F.LT.5B_PL_notRecog_LT_A&amp;H'!C16</f>
        <v>0</v>
      </c>
      <c r="D16" s="430">
        <f t="shared" si="0"/>
        <v>0</v>
      </c>
      <c r="E16" s="430">
        <f>'F.LT.5A_PL_Recog_LT_A&amp;H'!E16+'F.LT.5B_PL_notRecog_LT_A&amp;H'!E16</f>
        <v>0</v>
      </c>
    </row>
    <row r="17" spans="1:5">
      <c r="A17" s="431"/>
      <c r="B17" s="432"/>
      <c r="C17" s="433"/>
      <c r="D17" s="433"/>
      <c r="E17" s="433"/>
    </row>
  </sheetData>
  <sheetProtection insertHyperlinks="0"/>
  <mergeCells count="7">
    <mergeCell ref="G12:L13"/>
    <mergeCell ref="C2:D2"/>
    <mergeCell ref="C3:D3"/>
    <mergeCell ref="C4:D4"/>
    <mergeCell ref="B8:B9"/>
    <mergeCell ref="C8:E8"/>
    <mergeCell ref="G11:L11"/>
  </mergeCells>
  <pageMargins left="0.7" right="0.7" top="0.75" bottom="0.75" header="0.3" footer="0.3"/>
  <pageSetup paperSize="9" scale="88" orientation="landscape" r:id="rId1"/>
  <drawing r:id="rId2"/>
  <legacyDrawing r:id="rId3"/>
  <controls>
    <mc:AlternateContent xmlns:mc="http://schemas.openxmlformats.org/markup-compatibility/2006">
      <mc:Choice Requires="x14">
        <control shapeId="18433" r:id="rId4" name="FLT5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5</xdr:col>
                <xdr:colOff>561975</xdr:colOff>
                <xdr:row>3</xdr:row>
                <xdr:rowOff>133350</xdr:rowOff>
              </to>
            </anchor>
          </controlPr>
        </control>
      </mc:Choice>
      <mc:Fallback>
        <control shapeId="18433" r:id="rId4" name="FLT5_Clear_Worksheet"/>
      </mc:Fallback>
    </mc:AlternateContent>
  </controls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B4EE1-8883-4018-91EA-E2BD056E412B}">
  <sheetPr codeName="Sheet64">
    <pageSetUpPr autoPageBreaks="0" fitToPage="1"/>
  </sheetPr>
  <dimension ref="A1:S25"/>
  <sheetViews>
    <sheetView showGridLines="0" topLeftCell="B1" zoomScaleNormal="100" zoomScaleSheetLayoutView="100" workbookViewId="0">
      <selection activeCell="B1" sqref="B1"/>
    </sheetView>
  </sheetViews>
  <sheetFormatPr defaultColWidth="9.42578125" defaultRowHeight="15"/>
  <cols>
    <col min="1" max="1" width="2.42578125" style="37" hidden="1" customWidth="1"/>
    <col min="2" max="2" width="39.42578125" style="37" customWidth="1"/>
    <col min="3" max="5" width="16.42578125" style="37" customWidth="1"/>
    <col min="6" max="6" width="3.42578125" style="37" customWidth="1"/>
    <col min="7" max="10" width="16.42578125" style="37" customWidth="1"/>
    <col min="11" max="11" width="15" style="37" customWidth="1"/>
    <col min="12" max="12" width="16.42578125" style="37" customWidth="1"/>
    <col min="13" max="13" width="3.42578125" style="37" customWidth="1"/>
    <col min="14" max="15" width="16.42578125" style="37" customWidth="1"/>
    <col min="16" max="16" width="19.42578125" style="37" customWidth="1"/>
    <col min="17" max="18" width="16.42578125" style="37" customWidth="1"/>
    <col min="19" max="19" width="19.42578125" style="37" customWidth="1"/>
    <col min="20" max="20" width="3.42578125" customWidth="1"/>
  </cols>
  <sheetData>
    <row r="1" spans="2:19" ht="15" customHeight="1">
      <c r="B1" s="209" t="s">
        <v>1173</v>
      </c>
      <c r="C1" s="434"/>
      <c r="D1" s="434"/>
      <c r="E1" s="434"/>
      <c r="F1" s="434"/>
      <c r="G1" s="434"/>
      <c r="H1" s="434"/>
      <c r="I1" s="434"/>
      <c r="J1" s="434"/>
      <c r="K1" s="434"/>
      <c r="L1" s="434"/>
      <c r="M1" s="434"/>
      <c r="N1" s="434"/>
      <c r="O1" s="434"/>
      <c r="P1" s="434"/>
      <c r="Q1" s="434"/>
      <c r="R1" s="434"/>
      <c r="S1" s="434"/>
    </row>
    <row r="2" spans="2:19" ht="15" customHeight="1">
      <c r="B2" s="386" t="s">
        <v>593</v>
      </c>
      <c r="C2" s="666"/>
      <c r="D2" s="667"/>
    </row>
    <row r="3" spans="2:19" ht="15" customHeight="1">
      <c r="B3" s="386" t="s">
        <v>594</v>
      </c>
      <c r="C3" s="668"/>
      <c r="D3" s="669"/>
    </row>
    <row r="4" spans="2:19" ht="15" customHeight="1">
      <c r="B4" s="386" t="s">
        <v>595</v>
      </c>
      <c r="C4" s="670"/>
      <c r="D4" s="671"/>
    </row>
    <row r="5" spans="2:19" ht="15" customHeight="1">
      <c r="B5" s="139"/>
    </row>
    <row r="6" spans="2:19">
      <c r="B6" s="127" t="s">
        <v>596</v>
      </c>
    </row>
    <row r="7" spans="2:19" ht="15" customHeight="1">
      <c r="B7" s="417" t="s">
        <v>600</v>
      </c>
      <c r="C7" s="231" t="s">
        <v>601</v>
      </c>
      <c r="D7" s="231" t="s">
        <v>602</v>
      </c>
      <c r="E7" s="231" t="s">
        <v>603</v>
      </c>
      <c r="F7" s="418"/>
      <c r="G7" s="231" t="s">
        <v>604</v>
      </c>
      <c r="H7" s="231" t="s">
        <v>605</v>
      </c>
      <c r="I7" s="231" t="s">
        <v>606</v>
      </c>
      <c r="J7" s="231" t="s">
        <v>607</v>
      </c>
      <c r="K7" s="231" t="s">
        <v>1174</v>
      </c>
      <c r="L7" s="231" t="s">
        <v>609</v>
      </c>
      <c r="M7" s="418"/>
      <c r="N7" s="231" t="s">
        <v>610</v>
      </c>
      <c r="O7" s="231" t="s">
        <v>611</v>
      </c>
      <c r="P7" s="231" t="s">
        <v>612</v>
      </c>
      <c r="Q7" s="231" t="s">
        <v>613</v>
      </c>
      <c r="R7" s="231" t="s">
        <v>614</v>
      </c>
      <c r="S7" s="231" t="s">
        <v>615</v>
      </c>
    </row>
    <row r="8" spans="2:19" ht="24.75" customHeight="1">
      <c r="B8" s="663" t="s">
        <v>1139</v>
      </c>
      <c r="C8" s="640" t="s">
        <v>1175</v>
      </c>
      <c r="D8" s="640"/>
      <c r="E8" s="640"/>
      <c r="F8" s="435"/>
      <c r="G8" s="640" t="s">
        <v>1176</v>
      </c>
      <c r="H8" s="640" t="s">
        <v>1177</v>
      </c>
      <c r="I8" s="640" t="s">
        <v>1178</v>
      </c>
      <c r="J8" s="640"/>
      <c r="K8" s="640"/>
      <c r="L8" s="640"/>
      <c r="M8" s="435"/>
      <c r="N8" s="640" t="s">
        <v>1179</v>
      </c>
      <c r="O8" s="640" t="s">
        <v>1180</v>
      </c>
      <c r="P8" s="640" t="s">
        <v>1181</v>
      </c>
      <c r="Q8" s="640"/>
      <c r="R8" s="640"/>
      <c r="S8" s="640"/>
    </row>
    <row r="9" spans="2:19" ht="77.25" customHeight="1">
      <c r="B9" s="663"/>
      <c r="C9" s="377" t="s">
        <v>1169</v>
      </c>
      <c r="D9" s="377" t="s">
        <v>1170</v>
      </c>
      <c r="E9" s="377" t="s">
        <v>1171</v>
      </c>
      <c r="F9" s="435"/>
      <c r="G9" s="640"/>
      <c r="H9" s="640"/>
      <c r="I9" s="377" t="s">
        <v>1182</v>
      </c>
      <c r="J9" s="377" t="s">
        <v>1183</v>
      </c>
      <c r="K9" s="377" t="s">
        <v>1184</v>
      </c>
      <c r="L9" s="377" t="s">
        <v>1185</v>
      </c>
      <c r="M9" s="435"/>
      <c r="N9" s="640"/>
      <c r="O9" s="640"/>
      <c r="P9" s="377" t="s">
        <v>1182</v>
      </c>
      <c r="Q9" s="377" t="s">
        <v>1183</v>
      </c>
      <c r="R9" s="377" t="s">
        <v>1184</v>
      </c>
      <c r="S9" s="377" t="s">
        <v>1185</v>
      </c>
    </row>
    <row r="10" spans="2:19" ht="27" customHeight="1">
      <c r="B10" s="429" t="s">
        <v>1172</v>
      </c>
      <c r="C10" s="426">
        <f>SUM(C11:C16)</f>
        <v>0</v>
      </c>
      <c r="D10" s="426">
        <f>SUM(D11:D16)</f>
        <v>0</v>
      </c>
      <c r="E10" s="426">
        <f>SUM(E11:E16)</f>
        <v>0</v>
      </c>
      <c r="F10" s="127"/>
      <c r="G10" s="128">
        <f t="shared" ref="G10:L10" si="0">SUM(G11:G16)</f>
        <v>0</v>
      </c>
      <c r="H10" s="128">
        <f t="shared" si="0"/>
        <v>0</v>
      </c>
      <c r="I10" s="128">
        <f t="shared" si="0"/>
        <v>0</v>
      </c>
      <c r="J10" s="128">
        <f t="shared" si="0"/>
        <v>0</v>
      </c>
      <c r="K10" s="128">
        <f t="shared" si="0"/>
        <v>0</v>
      </c>
      <c r="L10" s="128">
        <f t="shared" si="0"/>
        <v>0</v>
      </c>
      <c r="M10" s="127"/>
      <c r="N10" s="128">
        <f t="shared" ref="N10:S10" si="1">SUM(N11:N16)</f>
        <v>0</v>
      </c>
      <c r="O10" s="128">
        <f t="shared" si="1"/>
        <v>0</v>
      </c>
      <c r="P10" s="128">
        <f t="shared" si="1"/>
        <v>0</v>
      </c>
      <c r="Q10" s="128">
        <f t="shared" si="1"/>
        <v>0</v>
      </c>
      <c r="R10" s="128">
        <f t="shared" si="1"/>
        <v>0</v>
      </c>
      <c r="S10" s="128">
        <f t="shared" si="1"/>
        <v>0</v>
      </c>
    </row>
    <row r="11" spans="2:19" ht="27" customHeight="1">
      <c r="B11" s="425" t="s">
        <v>1157</v>
      </c>
      <c r="C11" s="426">
        <f t="shared" ref="C11:C16" si="2">SUM(I11:L11)</f>
        <v>0</v>
      </c>
      <c r="D11" s="426">
        <f t="shared" ref="D11:D16" si="3">C11-E11</f>
        <v>0</v>
      </c>
      <c r="E11" s="426">
        <f t="shared" ref="E11:E16" si="4">SUM(P11:S11)</f>
        <v>0</v>
      </c>
      <c r="F11" s="127"/>
      <c r="G11" s="131"/>
      <c r="H11" s="131"/>
      <c r="I11" s="131"/>
      <c r="J11" s="131"/>
      <c r="K11" s="128">
        <f t="shared" ref="K11:K16" si="5">R11</f>
        <v>0</v>
      </c>
      <c r="L11" s="131"/>
      <c r="M11" s="127"/>
      <c r="N11" s="131"/>
      <c r="O11" s="131"/>
      <c r="P11" s="131"/>
      <c r="Q11" s="131"/>
      <c r="R11" s="131"/>
      <c r="S11" s="131"/>
    </row>
    <row r="12" spans="2:19" ht="27" customHeight="1">
      <c r="B12" s="425" t="s">
        <v>1158</v>
      </c>
      <c r="C12" s="426">
        <f t="shared" si="2"/>
        <v>0</v>
      </c>
      <c r="D12" s="426">
        <f t="shared" si="3"/>
        <v>0</v>
      </c>
      <c r="E12" s="426">
        <f t="shared" si="4"/>
        <v>0</v>
      </c>
      <c r="F12" s="127"/>
      <c r="G12" s="131"/>
      <c r="H12" s="131"/>
      <c r="I12" s="131"/>
      <c r="J12" s="131"/>
      <c r="K12" s="128">
        <f t="shared" si="5"/>
        <v>0</v>
      </c>
      <c r="L12" s="131"/>
      <c r="M12" s="127"/>
      <c r="N12" s="131"/>
      <c r="O12" s="131"/>
      <c r="P12" s="131"/>
      <c r="Q12" s="131"/>
      <c r="R12" s="131"/>
      <c r="S12" s="131"/>
    </row>
    <row r="13" spans="2:19" ht="27" customHeight="1">
      <c r="B13" s="425" t="s">
        <v>1159</v>
      </c>
      <c r="C13" s="426">
        <f t="shared" si="2"/>
        <v>0</v>
      </c>
      <c r="D13" s="426">
        <f t="shared" si="3"/>
        <v>0</v>
      </c>
      <c r="E13" s="426">
        <f t="shared" si="4"/>
        <v>0</v>
      </c>
      <c r="F13" s="127"/>
      <c r="G13" s="131"/>
      <c r="H13" s="131"/>
      <c r="I13" s="131"/>
      <c r="J13" s="131"/>
      <c r="K13" s="128">
        <f t="shared" si="5"/>
        <v>0</v>
      </c>
      <c r="L13" s="131"/>
      <c r="M13" s="127"/>
      <c r="N13" s="131"/>
      <c r="O13" s="131"/>
      <c r="P13" s="131"/>
      <c r="Q13" s="131"/>
      <c r="R13" s="131"/>
      <c r="S13" s="131"/>
    </row>
    <row r="14" spans="2:19" ht="27" customHeight="1">
      <c r="B14" s="425" t="s">
        <v>1160</v>
      </c>
      <c r="C14" s="426">
        <f t="shared" si="2"/>
        <v>0</v>
      </c>
      <c r="D14" s="426">
        <f t="shared" si="3"/>
        <v>0</v>
      </c>
      <c r="E14" s="426">
        <f t="shared" si="4"/>
        <v>0</v>
      </c>
      <c r="F14" s="127"/>
      <c r="G14" s="131"/>
      <c r="H14" s="131"/>
      <c r="I14" s="131"/>
      <c r="J14" s="131"/>
      <c r="K14" s="128">
        <f t="shared" si="5"/>
        <v>0</v>
      </c>
      <c r="L14" s="131"/>
      <c r="M14" s="127"/>
      <c r="N14" s="131"/>
      <c r="O14" s="131"/>
      <c r="P14" s="131"/>
      <c r="Q14" s="131"/>
      <c r="R14" s="131"/>
      <c r="S14" s="131"/>
    </row>
    <row r="15" spans="2:19" ht="27" customHeight="1">
      <c r="B15" s="425" t="s">
        <v>1161</v>
      </c>
      <c r="C15" s="426">
        <f t="shared" si="2"/>
        <v>0</v>
      </c>
      <c r="D15" s="426">
        <f t="shared" si="3"/>
        <v>0</v>
      </c>
      <c r="E15" s="426">
        <f t="shared" si="4"/>
        <v>0</v>
      </c>
      <c r="F15" s="127"/>
      <c r="G15" s="131"/>
      <c r="H15" s="131"/>
      <c r="I15" s="131"/>
      <c r="J15" s="131"/>
      <c r="K15" s="128">
        <f t="shared" si="5"/>
        <v>0</v>
      </c>
      <c r="L15" s="131"/>
      <c r="M15" s="127"/>
      <c r="N15" s="131"/>
      <c r="O15" s="131"/>
      <c r="P15" s="131"/>
      <c r="Q15" s="131"/>
      <c r="R15" s="131"/>
      <c r="S15" s="131"/>
    </row>
    <row r="16" spans="2:19" ht="27" customHeight="1">
      <c r="B16" s="425" t="s">
        <v>1162</v>
      </c>
      <c r="C16" s="426">
        <f t="shared" si="2"/>
        <v>0</v>
      </c>
      <c r="D16" s="426">
        <f t="shared" si="3"/>
        <v>0</v>
      </c>
      <c r="E16" s="426">
        <f t="shared" si="4"/>
        <v>0</v>
      </c>
      <c r="F16" s="127"/>
      <c r="G16" s="131"/>
      <c r="H16" s="131"/>
      <c r="I16" s="131"/>
      <c r="J16" s="131"/>
      <c r="K16" s="128">
        <f t="shared" si="5"/>
        <v>0</v>
      </c>
      <c r="L16" s="131"/>
      <c r="M16" s="127"/>
      <c r="N16" s="131"/>
      <c r="O16" s="131"/>
      <c r="P16" s="131"/>
      <c r="Q16" s="131"/>
      <c r="R16" s="131"/>
      <c r="S16" s="131"/>
    </row>
    <row r="17" spans="2:19">
      <c r="B17" s="436"/>
      <c r="C17" s="436"/>
      <c r="D17" s="436"/>
      <c r="E17" s="436"/>
      <c r="F17" s="437"/>
      <c r="G17" s="436"/>
      <c r="H17" s="436"/>
      <c r="I17" s="436"/>
      <c r="J17" s="436"/>
      <c r="K17" s="436"/>
      <c r="L17" s="436"/>
      <c r="M17" s="437"/>
      <c r="N17" s="436"/>
      <c r="O17" s="436"/>
      <c r="P17" s="436"/>
      <c r="Q17" s="436"/>
      <c r="R17" s="436"/>
      <c r="S17" s="436"/>
    </row>
    <row r="18" spans="2:19">
      <c r="C18" s="436"/>
      <c r="D18" s="436"/>
      <c r="E18" s="436"/>
      <c r="F18" s="437"/>
      <c r="G18" s="436"/>
      <c r="H18" s="436"/>
      <c r="I18" s="436"/>
      <c r="J18" s="436"/>
      <c r="K18" s="436"/>
      <c r="L18" s="436"/>
      <c r="M18" s="437"/>
      <c r="N18" s="436"/>
      <c r="O18" s="436"/>
      <c r="P18" s="436"/>
      <c r="Q18" s="436"/>
      <c r="R18" s="436"/>
      <c r="S18" s="436"/>
    </row>
    <row r="19" spans="2:19">
      <c r="B19" s="37" t="s">
        <v>1163</v>
      </c>
    </row>
    <row r="20" spans="2:19">
      <c r="B20" s="7" t="s">
        <v>768</v>
      </c>
      <c r="C20" s="136" t="str">
        <f>IF(COUNTIF(L10:L16,"&gt;"&amp;0)+COUNTIF(S10:S16,"&gt;"&amp;0)&gt;0,"Commentary Required","OK")</f>
        <v>OK</v>
      </c>
    </row>
    <row r="21" spans="2:19">
      <c r="B21" s="7" t="s">
        <v>563</v>
      </c>
      <c r="C21" s="137"/>
    </row>
    <row r="23" spans="2:19">
      <c r="B23" s="15" t="s">
        <v>1186</v>
      </c>
      <c r="C23" s="12"/>
    </row>
    <row r="24" spans="2:19">
      <c r="B24" s="7" t="s">
        <v>768</v>
      </c>
      <c r="C24" s="136" t="str">
        <f>IF(ABS(SUM('F.1 EBS'!C83:H83)-('F.LT.5_PL_LT_A&amp;H'!C10-'F.LT.5A_PL_Recog_LT_A&amp;H'!K10-'F.LT.5B_PL_notRecog_LT_A&amp;H'!K10))&gt;C25,"Error","OK")</f>
        <v>OK</v>
      </c>
    </row>
    <row r="25" spans="2:19">
      <c r="B25" s="7" t="s">
        <v>766</v>
      </c>
      <c r="C25" s="136">
        <v>1</v>
      </c>
    </row>
  </sheetData>
  <sheetProtection insertHyperlinks="0"/>
  <mergeCells count="11">
    <mergeCell ref="H8:H9"/>
    <mergeCell ref="I8:L8"/>
    <mergeCell ref="N8:N9"/>
    <mergeCell ref="O8:O9"/>
    <mergeCell ref="P8:S8"/>
    <mergeCell ref="G8:G9"/>
    <mergeCell ref="C2:D2"/>
    <mergeCell ref="C3:D3"/>
    <mergeCell ref="C4:D4"/>
    <mergeCell ref="B8:B9"/>
    <mergeCell ref="C8:E8"/>
  </mergeCells>
  <conditionalFormatting sqref="B24">
    <cfRule type="cellIs" dxfId="55" priority="7" operator="equal">
      <formula>"Error"</formula>
    </cfRule>
  </conditionalFormatting>
  <conditionalFormatting sqref="C20">
    <cfRule type="cellIs" dxfId="54" priority="8" operator="equal">
      <formula>"Commentary Required"</formula>
    </cfRule>
    <cfRule type="cellIs" dxfId="53" priority="9" operator="equal">
      <formula>"OK"</formula>
    </cfRule>
    <cfRule type="cellIs" dxfId="52" priority="10" operator="equal">
      <formula>"Error"</formula>
    </cfRule>
  </conditionalFormatting>
  <conditionalFormatting sqref="C24">
    <cfRule type="cellIs" dxfId="51" priority="6" operator="equal">
      <formula>"Commentary Required"</formula>
    </cfRule>
  </conditionalFormatting>
  <conditionalFormatting sqref="C24:C25">
    <cfRule type="cellIs" dxfId="50" priority="2" operator="equal">
      <formula>"OK"</formula>
    </cfRule>
    <cfRule type="cellIs" dxfId="49" priority="3" operator="equal">
      <formula>"Error"</formula>
    </cfRule>
  </conditionalFormatting>
  <conditionalFormatting sqref="C25">
    <cfRule type="cellIs" dxfId="48" priority="1" operator="equal">
      <formula>"Warning"</formula>
    </cfRule>
    <cfRule type="expression" dxfId="47" priority="4">
      <formula>OR(C25="Error",C25="ERROR")</formula>
    </cfRule>
    <cfRule type="cellIs" dxfId="46" priority="5" operator="equal">
      <formula>"Warning"</formula>
    </cfRule>
  </conditionalFormatting>
  <dataValidations count="1">
    <dataValidation type="decimal" allowBlank="1" showInputMessage="1" showErrorMessage="1" errorTitle="Error" error="Please enter a number of +/- 11 digits" sqref="N11:S16 G11:J16 L11:L16" xr:uid="{AC4EE0B0-3D3B-4CF6-9507-C95BF83852ED}">
      <formula1>-99999999999</formula1>
      <formula2>99999999999</formula2>
    </dataValidation>
  </dataValidations>
  <pageMargins left="0.7" right="0.7" top="0.75" bottom="0.75" header="0.3" footer="0.3"/>
  <pageSetup paperSize="8" scale="64" orientation="landscape" r:id="rId1"/>
  <drawing r:id="rId2"/>
  <legacyDrawing r:id="rId3"/>
  <controls>
    <mc:AlternateContent xmlns:mc="http://schemas.openxmlformats.org/markup-compatibility/2006">
      <mc:Choice Requires="x14">
        <control shapeId="19457" r:id="rId4" name="FLT5A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6</xdr:col>
                <xdr:colOff>333375</xdr:colOff>
                <xdr:row>3</xdr:row>
                <xdr:rowOff>133350</xdr:rowOff>
              </to>
            </anchor>
          </controlPr>
        </control>
      </mc:Choice>
      <mc:Fallback>
        <control shapeId="19457" r:id="rId4" name="FLT5A_Clear_Worksheet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F523C-8542-4A29-9914-4660AC3A5CA8}">
  <sheetPr codeName="Sheet14"/>
  <dimension ref="A1:I154"/>
  <sheetViews>
    <sheetView zoomScale="85" zoomScaleNormal="85" workbookViewId="0"/>
  </sheetViews>
  <sheetFormatPr defaultColWidth="9" defaultRowHeight="15"/>
  <cols>
    <col min="1" max="1" width="36.85546875" style="10" customWidth="1"/>
    <col min="2" max="2" width="6.28515625" style="10" customWidth="1"/>
    <col min="3" max="3" width="38.140625" style="10" customWidth="1"/>
    <col min="4" max="4" width="9" style="10"/>
    <col min="5" max="5" width="17.42578125" style="10" customWidth="1"/>
    <col min="6" max="6" width="5.85546875" style="10" customWidth="1"/>
    <col min="7" max="7" width="69.140625" style="10" bestFit="1" customWidth="1"/>
    <col min="8" max="8" width="9" style="10"/>
    <col min="9" max="9" width="69.140625" style="10" customWidth="1"/>
    <col min="10" max="16384" width="9" style="10"/>
  </cols>
  <sheetData>
    <row r="1" spans="1:9">
      <c r="A1" s="2" t="s">
        <v>358</v>
      </c>
      <c r="B1" s="2" t="s">
        <v>359</v>
      </c>
      <c r="C1" s="2" t="s">
        <v>360</v>
      </c>
      <c r="D1" s="206" t="b">
        <f t="shared" ref="D1:D15" si="0">A1=G1</f>
        <v>1</v>
      </c>
      <c r="E1" s="206"/>
      <c r="F1" s="206" t="b">
        <f t="shared" ref="F1:F15" si="1">C1=I1</f>
        <v>0</v>
      </c>
      <c r="G1" s="206" t="s">
        <v>358</v>
      </c>
      <c r="H1" s="206" t="s">
        <v>359</v>
      </c>
      <c r="I1" s="207" t="s">
        <v>361</v>
      </c>
    </row>
    <row r="2" spans="1:9" ht="30">
      <c r="A2" s="2" t="s">
        <v>362</v>
      </c>
      <c r="B2" s="2" t="s">
        <v>363</v>
      </c>
      <c r="C2" s="2" t="s">
        <v>364</v>
      </c>
      <c r="D2" s="206" t="b">
        <f t="shared" si="0"/>
        <v>1</v>
      </c>
      <c r="E2" s="206"/>
      <c r="F2" s="206" t="b">
        <f t="shared" si="1"/>
        <v>0</v>
      </c>
      <c r="G2" s="206" t="s">
        <v>362</v>
      </c>
      <c r="H2" s="206" t="s">
        <v>363</v>
      </c>
      <c r="I2" s="207" t="s">
        <v>365</v>
      </c>
    </row>
    <row r="3" spans="1:9">
      <c r="A3" s="2" t="s">
        <v>366</v>
      </c>
      <c r="B3" s="2" t="s">
        <v>367</v>
      </c>
      <c r="C3" s="2" t="s">
        <v>368</v>
      </c>
      <c r="D3" s="208" t="b">
        <f t="shared" si="0"/>
        <v>0</v>
      </c>
      <c r="E3" s="206"/>
      <c r="F3" s="206" t="b">
        <f t="shared" si="1"/>
        <v>0</v>
      </c>
      <c r="G3" s="206" t="s">
        <v>369</v>
      </c>
      <c r="H3" s="206" t="s">
        <v>367</v>
      </c>
      <c r="I3" s="207" t="s">
        <v>370</v>
      </c>
    </row>
    <row r="4" spans="1:9">
      <c r="A4" s="2" t="s">
        <v>371</v>
      </c>
      <c r="B4" s="2" t="s">
        <v>372</v>
      </c>
      <c r="C4" s="2" t="s">
        <v>373</v>
      </c>
      <c r="D4" s="206" t="b">
        <f t="shared" si="0"/>
        <v>1</v>
      </c>
      <c r="E4" s="206"/>
      <c r="F4" s="206" t="b">
        <f t="shared" si="1"/>
        <v>0</v>
      </c>
      <c r="G4" s="206" t="s">
        <v>371</v>
      </c>
      <c r="H4" s="206" t="s">
        <v>372</v>
      </c>
      <c r="I4" s="207" t="s">
        <v>368</v>
      </c>
    </row>
    <row r="5" spans="1:9" ht="30">
      <c r="A5" s="2" t="s">
        <v>374</v>
      </c>
      <c r="B5" s="2" t="s">
        <v>375</v>
      </c>
      <c r="C5" s="2" t="s">
        <v>376</v>
      </c>
      <c r="D5" s="208" t="b">
        <f t="shared" si="0"/>
        <v>0</v>
      </c>
      <c r="E5" s="206"/>
      <c r="F5" s="206" t="b">
        <f t="shared" si="1"/>
        <v>0</v>
      </c>
      <c r="G5" s="206" t="s">
        <v>377</v>
      </c>
      <c r="H5" s="206" t="s">
        <v>375</v>
      </c>
      <c r="I5" s="207" t="s">
        <v>373</v>
      </c>
    </row>
    <row r="6" spans="1:9" ht="30">
      <c r="A6" s="2" t="s">
        <v>378</v>
      </c>
      <c r="B6" s="2" t="s">
        <v>379</v>
      </c>
      <c r="C6" s="2" t="s">
        <v>380</v>
      </c>
      <c r="D6" s="206" t="b">
        <f t="shared" si="0"/>
        <v>1</v>
      </c>
      <c r="E6" s="206"/>
      <c r="F6" s="206" t="b">
        <f t="shared" si="1"/>
        <v>0</v>
      </c>
      <c r="G6" s="206" t="s">
        <v>381</v>
      </c>
      <c r="H6" s="206" t="s">
        <v>379</v>
      </c>
      <c r="I6" s="207" t="s">
        <v>376</v>
      </c>
    </row>
    <row r="7" spans="1:9" ht="30">
      <c r="A7" s="2" t="s">
        <v>382</v>
      </c>
      <c r="B7" s="2" t="s">
        <v>383</v>
      </c>
      <c r="C7" s="2" t="s">
        <v>384</v>
      </c>
      <c r="D7" s="206" t="b">
        <f t="shared" si="0"/>
        <v>1</v>
      </c>
      <c r="E7" s="206"/>
      <c r="F7" s="206" t="b">
        <f t="shared" si="1"/>
        <v>0</v>
      </c>
      <c r="G7" s="206" t="s">
        <v>382</v>
      </c>
      <c r="H7" s="206" t="s">
        <v>383</v>
      </c>
      <c r="I7" s="207" t="s">
        <v>380</v>
      </c>
    </row>
    <row r="8" spans="1:9" ht="30">
      <c r="A8" s="2" t="s">
        <v>385</v>
      </c>
      <c r="B8" s="2" t="s">
        <v>386</v>
      </c>
      <c r="C8" s="2" t="s">
        <v>387</v>
      </c>
      <c r="D8" s="206" t="b">
        <f t="shared" si="0"/>
        <v>1</v>
      </c>
      <c r="E8" s="206"/>
      <c r="F8" s="206" t="b">
        <f t="shared" si="1"/>
        <v>0</v>
      </c>
      <c r="G8" s="206" t="s">
        <v>385</v>
      </c>
      <c r="H8" s="206" t="s">
        <v>386</v>
      </c>
      <c r="I8" s="207" t="s">
        <v>384</v>
      </c>
    </row>
    <row r="9" spans="1:9" ht="30">
      <c r="A9" s="2" t="s">
        <v>388</v>
      </c>
      <c r="B9" s="2" t="s">
        <v>389</v>
      </c>
      <c r="C9" s="2" t="s">
        <v>390</v>
      </c>
      <c r="D9" s="206" t="b">
        <f t="shared" si="0"/>
        <v>1</v>
      </c>
      <c r="E9" s="206"/>
      <c r="F9" s="206" t="b">
        <f t="shared" si="1"/>
        <v>0</v>
      </c>
      <c r="G9" s="206" t="s">
        <v>388</v>
      </c>
      <c r="H9" s="206" t="s">
        <v>389</v>
      </c>
      <c r="I9" s="207" t="s">
        <v>387</v>
      </c>
    </row>
    <row r="10" spans="1:9" ht="30">
      <c r="A10" s="2" t="s">
        <v>391</v>
      </c>
      <c r="B10" s="2" t="s">
        <v>392</v>
      </c>
      <c r="C10" s="2" t="s">
        <v>393</v>
      </c>
      <c r="D10" s="206" t="b">
        <f t="shared" si="0"/>
        <v>1</v>
      </c>
      <c r="E10" s="206"/>
      <c r="F10" s="206" t="b">
        <f t="shared" si="1"/>
        <v>0</v>
      </c>
      <c r="G10" s="206" t="s">
        <v>391</v>
      </c>
      <c r="H10" s="206" t="s">
        <v>392</v>
      </c>
      <c r="I10" s="207" t="s">
        <v>390</v>
      </c>
    </row>
    <row r="11" spans="1:9" ht="45">
      <c r="A11" s="2" t="s">
        <v>394</v>
      </c>
      <c r="B11" s="2" t="s">
        <v>395</v>
      </c>
      <c r="C11" s="2" t="s">
        <v>396</v>
      </c>
      <c r="D11" s="208" t="b">
        <f t="shared" si="0"/>
        <v>0</v>
      </c>
      <c r="E11" s="206"/>
      <c r="F11" s="206" t="b">
        <f t="shared" si="1"/>
        <v>0</v>
      </c>
      <c r="G11" s="206" t="s">
        <v>397</v>
      </c>
      <c r="H11" s="206" t="s">
        <v>395</v>
      </c>
      <c r="I11" s="207" t="s">
        <v>393</v>
      </c>
    </row>
    <row r="12" spans="1:9" ht="30">
      <c r="A12" s="2" t="s">
        <v>398</v>
      </c>
      <c r="B12" s="2" t="s">
        <v>399</v>
      </c>
      <c r="C12" s="2" t="s">
        <v>400</v>
      </c>
      <c r="D12" s="206" t="b">
        <f t="shared" si="0"/>
        <v>1</v>
      </c>
      <c r="E12" s="206"/>
      <c r="F12" s="206" t="b">
        <f t="shared" si="1"/>
        <v>0</v>
      </c>
      <c r="G12" s="206" t="s">
        <v>398</v>
      </c>
      <c r="H12" s="206" t="s">
        <v>399</v>
      </c>
      <c r="I12" s="207" t="s">
        <v>396</v>
      </c>
    </row>
    <row r="13" spans="1:9" ht="30">
      <c r="A13" s="206"/>
      <c r="B13" s="2" t="s">
        <v>401</v>
      </c>
      <c r="C13" s="2" t="s">
        <v>402</v>
      </c>
      <c r="D13" s="206" t="b">
        <f t="shared" si="0"/>
        <v>1</v>
      </c>
      <c r="E13" s="206"/>
      <c r="F13" s="206" t="b">
        <f t="shared" si="1"/>
        <v>0</v>
      </c>
      <c r="G13" s="206" t="s">
        <v>403</v>
      </c>
      <c r="H13" s="206" t="s">
        <v>401</v>
      </c>
      <c r="I13" s="207" t="s">
        <v>400</v>
      </c>
    </row>
    <row r="14" spans="1:9" ht="45">
      <c r="A14" s="206"/>
      <c r="B14" s="2" t="s">
        <v>404</v>
      </c>
      <c r="C14" s="2" t="s">
        <v>405</v>
      </c>
      <c r="D14" s="206" t="b">
        <f t="shared" si="0"/>
        <v>1</v>
      </c>
      <c r="E14" s="206"/>
      <c r="F14" s="206" t="b">
        <f t="shared" si="1"/>
        <v>0</v>
      </c>
      <c r="G14" s="206"/>
      <c r="H14" s="206" t="s">
        <v>404</v>
      </c>
      <c r="I14" s="207" t="s">
        <v>402</v>
      </c>
    </row>
    <row r="15" spans="1:9">
      <c r="A15" s="206"/>
      <c r="B15" s="2" t="s">
        <v>406</v>
      </c>
      <c r="C15" s="2" t="s">
        <v>407</v>
      </c>
      <c r="D15" s="206" t="b">
        <f t="shared" si="0"/>
        <v>1</v>
      </c>
      <c r="E15" s="206"/>
      <c r="F15" s="206" t="b">
        <f t="shared" si="1"/>
        <v>0</v>
      </c>
      <c r="G15" s="206"/>
      <c r="H15" s="206" t="s">
        <v>406</v>
      </c>
      <c r="I15" s="207" t="s">
        <v>405</v>
      </c>
    </row>
    <row r="16" spans="1:9">
      <c r="A16" s="206"/>
      <c r="B16" s="2" t="s">
        <v>408</v>
      </c>
      <c r="C16" s="2"/>
      <c r="D16" s="206"/>
      <c r="E16" s="206"/>
      <c r="F16" s="206"/>
      <c r="G16" s="206"/>
      <c r="H16" s="206" t="s">
        <v>408</v>
      </c>
      <c r="I16" s="207" t="s">
        <v>407</v>
      </c>
    </row>
    <row r="17" spans="1:9">
      <c r="A17" s="206"/>
      <c r="B17" s="2" t="s">
        <v>409</v>
      </c>
      <c r="C17" s="2"/>
      <c r="D17" s="206"/>
      <c r="E17" s="206"/>
      <c r="F17" s="206"/>
      <c r="G17" s="206"/>
      <c r="H17" s="206" t="s">
        <v>409</v>
      </c>
      <c r="I17" s="206"/>
    </row>
    <row r="18" spans="1:9">
      <c r="A18" s="206"/>
      <c r="B18" s="2" t="s">
        <v>410</v>
      </c>
      <c r="C18" s="2"/>
      <c r="D18" s="206"/>
      <c r="E18" s="206"/>
      <c r="F18" s="206"/>
      <c r="G18" s="206"/>
      <c r="H18" s="206" t="s">
        <v>410</v>
      </c>
      <c r="I18" s="206"/>
    </row>
    <row r="19" spans="1:9">
      <c r="A19" s="206"/>
      <c r="B19" s="2" t="s">
        <v>411</v>
      </c>
      <c r="C19" s="2"/>
      <c r="D19" s="206"/>
      <c r="E19" s="206"/>
      <c r="F19" s="206"/>
      <c r="G19" s="206"/>
      <c r="H19" s="206" t="s">
        <v>411</v>
      </c>
      <c r="I19" s="206"/>
    </row>
    <row r="20" spans="1:9">
      <c r="A20" s="206"/>
      <c r="B20" s="2" t="s">
        <v>412</v>
      </c>
      <c r="C20" s="2"/>
      <c r="D20" s="206"/>
      <c r="E20" s="206"/>
      <c r="F20" s="206"/>
      <c r="G20" s="206"/>
      <c r="H20" s="206" t="s">
        <v>412</v>
      </c>
      <c r="I20" s="206"/>
    </row>
    <row r="21" spans="1:9">
      <c r="A21" s="206"/>
      <c r="B21" s="2" t="s">
        <v>413</v>
      </c>
      <c r="C21" s="2"/>
      <c r="D21" s="206"/>
      <c r="E21" s="206"/>
      <c r="F21" s="206"/>
      <c r="G21" s="206"/>
      <c r="H21" s="206" t="s">
        <v>413</v>
      </c>
      <c r="I21" s="206"/>
    </row>
    <row r="22" spans="1:9">
      <c r="A22" s="206"/>
      <c r="B22" s="2" t="s">
        <v>414</v>
      </c>
      <c r="C22" s="2"/>
      <c r="D22" s="206"/>
      <c r="E22" s="206"/>
      <c r="F22" s="206"/>
      <c r="G22" s="206"/>
      <c r="H22" s="206" t="s">
        <v>414</v>
      </c>
      <c r="I22" s="206"/>
    </row>
    <row r="23" spans="1:9">
      <c r="A23" s="206"/>
      <c r="B23" s="2" t="s">
        <v>415</v>
      </c>
      <c r="C23" s="2"/>
      <c r="D23" s="206"/>
      <c r="E23" s="206"/>
      <c r="F23" s="206"/>
      <c r="G23" s="206"/>
      <c r="H23" s="206" t="s">
        <v>415</v>
      </c>
      <c r="I23" s="206"/>
    </row>
    <row r="24" spans="1:9">
      <c r="A24" s="206"/>
      <c r="B24" s="2" t="s">
        <v>416</v>
      </c>
      <c r="C24" s="2"/>
      <c r="D24" s="206"/>
      <c r="E24" s="206"/>
      <c r="F24" s="206"/>
      <c r="G24" s="206"/>
      <c r="H24" s="206" t="s">
        <v>416</v>
      </c>
      <c r="I24" s="206"/>
    </row>
    <row r="25" spans="1:9">
      <c r="A25" s="206"/>
      <c r="B25" s="2" t="s">
        <v>417</v>
      </c>
      <c r="C25" s="2"/>
      <c r="D25" s="206"/>
      <c r="E25" s="206"/>
      <c r="F25" s="206"/>
      <c r="G25" s="206"/>
      <c r="H25" s="206" t="s">
        <v>417</v>
      </c>
      <c r="I25" s="206"/>
    </row>
    <row r="26" spans="1:9">
      <c r="A26" s="206"/>
      <c r="B26" s="2" t="s">
        <v>418</v>
      </c>
      <c r="C26" s="2"/>
      <c r="D26" s="206"/>
      <c r="E26" s="206"/>
      <c r="F26" s="206"/>
      <c r="G26" s="206"/>
      <c r="H26" s="206" t="s">
        <v>418</v>
      </c>
      <c r="I26" s="206"/>
    </row>
    <row r="27" spans="1:9">
      <c r="A27" s="206"/>
      <c r="B27" s="2" t="s">
        <v>419</v>
      </c>
      <c r="C27" s="2"/>
      <c r="D27" s="206"/>
      <c r="E27" s="206"/>
      <c r="F27" s="206"/>
      <c r="G27" s="206"/>
      <c r="H27" s="206" t="s">
        <v>419</v>
      </c>
      <c r="I27" s="206"/>
    </row>
    <row r="28" spans="1:9">
      <c r="A28" s="206"/>
      <c r="B28" s="2" t="s">
        <v>420</v>
      </c>
      <c r="C28" s="2"/>
      <c r="D28" s="206"/>
      <c r="E28" s="206"/>
      <c r="F28" s="206"/>
      <c r="G28" s="206"/>
      <c r="H28" s="206" t="s">
        <v>420</v>
      </c>
      <c r="I28" s="206"/>
    </row>
    <row r="29" spans="1:9">
      <c r="A29" s="206"/>
      <c r="B29" s="2" t="s">
        <v>421</v>
      </c>
      <c r="C29" s="2"/>
      <c r="D29" s="206"/>
      <c r="E29" s="206"/>
      <c r="F29" s="206"/>
      <c r="G29" s="206"/>
      <c r="H29" s="206" t="s">
        <v>421</v>
      </c>
      <c r="I29" s="206"/>
    </row>
    <row r="30" spans="1:9">
      <c r="A30" s="206"/>
      <c r="B30" s="2" t="s">
        <v>422</v>
      </c>
      <c r="C30" s="2"/>
      <c r="D30" s="206"/>
      <c r="E30" s="206"/>
      <c r="F30" s="206"/>
      <c r="G30" s="206"/>
      <c r="H30" s="206" t="s">
        <v>422</v>
      </c>
      <c r="I30" s="206"/>
    </row>
    <row r="31" spans="1:9">
      <c r="A31" s="206"/>
      <c r="B31" s="2" t="s">
        <v>423</v>
      </c>
      <c r="C31" s="2"/>
      <c r="D31" s="206"/>
      <c r="E31" s="206"/>
      <c r="F31" s="206"/>
      <c r="G31" s="206"/>
      <c r="H31" s="206" t="s">
        <v>423</v>
      </c>
      <c r="I31" s="206"/>
    </row>
    <row r="32" spans="1:9">
      <c r="A32" s="206"/>
      <c r="B32" s="2" t="s">
        <v>424</v>
      </c>
      <c r="C32" s="2"/>
      <c r="D32" s="206"/>
      <c r="E32" s="206"/>
      <c r="F32" s="206"/>
      <c r="G32" s="206"/>
      <c r="H32" s="206" t="s">
        <v>424</v>
      </c>
      <c r="I32" s="206"/>
    </row>
    <row r="33" spans="1:9">
      <c r="A33" s="206"/>
      <c r="B33" s="2" t="s">
        <v>425</v>
      </c>
      <c r="C33" s="2"/>
      <c r="D33" s="206"/>
      <c r="E33" s="206"/>
      <c r="F33" s="206"/>
      <c r="G33" s="206"/>
      <c r="H33" s="206" t="s">
        <v>425</v>
      </c>
      <c r="I33" s="206"/>
    </row>
    <row r="34" spans="1:9">
      <c r="A34" s="206"/>
      <c r="B34" s="2" t="s">
        <v>426</v>
      </c>
      <c r="C34" s="2"/>
      <c r="D34" s="206"/>
      <c r="E34" s="206"/>
      <c r="F34" s="206"/>
      <c r="G34" s="206"/>
      <c r="H34" s="206" t="s">
        <v>426</v>
      </c>
      <c r="I34" s="206"/>
    </row>
    <row r="35" spans="1:9">
      <c r="A35" s="206"/>
      <c r="B35" s="2" t="s">
        <v>427</v>
      </c>
      <c r="C35" s="2"/>
      <c r="D35" s="206"/>
      <c r="E35" s="206"/>
      <c r="F35" s="206"/>
      <c r="G35" s="206"/>
      <c r="H35" s="206" t="s">
        <v>427</v>
      </c>
      <c r="I35" s="206"/>
    </row>
    <row r="36" spans="1:9">
      <c r="A36" s="206"/>
      <c r="B36" s="2" t="s">
        <v>428</v>
      </c>
      <c r="C36" s="2"/>
      <c r="D36" s="206"/>
      <c r="E36" s="206"/>
      <c r="F36" s="206"/>
      <c r="G36" s="206"/>
      <c r="H36" s="206" t="s">
        <v>428</v>
      </c>
      <c r="I36" s="206"/>
    </row>
    <row r="37" spans="1:9">
      <c r="A37" s="206"/>
      <c r="B37" s="2" t="s">
        <v>429</v>
      </c>
      <c r="C37" s="2"/>
      <c r="D37" s="206"/>
      <c r="E37" s="206"/>
      <c r="F37" s="206"/>
      <c r="G37" s="206"/>
      <c r="H37" s="206" t="s">
        <v>429</v>
      </c>
      <c r="I37" s="206"/>
    </row>
    <row r="38" spans="1:9">
      <c r="A38" s="206"/>
      <c r="B38" s="2" t="s">
        <v>430</v>
      </c>
      <c r="C38" s="2"/>
      <c r="D38" s="206"/>
      <c r="E38" s="206"/>
      <c r="F38" s="206"/>
      <c r="G38" s="206"/>
      <c r="H38" s="206" t="s">
        <v>430</v>
      </c>
      <c r="I38" s="206"/>
    </row>
    <row r="39" spans="1:9">
      <c r="A39" s="206"/>
      <c r="B39" s="2" t="s">
        <v>431</v>
      </c>
      <c r="C39" s="2"/>
      <c r="D39" s="206"/>
      <c r="E39" s="206"/>
      <c r="F39" s="206"/>
      <c r="G39" s="206"/>
      <c r="H39" s="206" t="s">
        <v>431</v>
      </c>
      <c r="I39" s="206"/>
    </row>
    <row r="40" spans="1:9">
      <c r="A40" s="206"/>
      <c r="B40" s="2" t="s">
        <v>432</v>
      </c>
      <c r="C40" s="2"/>
      <c r="D40" s="206"/>
      <c r="E40" s="206"/>
      <c r="F40" s="206"/>
      <c r="G40" s="206"/>
      <c r="H40" s="206" t="s">
        <v>432</v>
      </c>
      <c r="I40" s="206"/>
    </row>
    <row r="41" spans="1:9">
      <c r="A41" s="206"/>
      <c r="B41" s="2" t="s">
        <v>433</v>
      </c>
      <c r="C41" s="2"/>
      <c r="D41" s="206"/>
      <c r="E41" s="206"/>
      <c r="F41" s="206"/>
      <c r="G41" s="206"/>
      <c r="H41" s="206" t="s">
        <v>433</v>
      </c>
      <c r="I41" s="206"/>
    </row>
    <row r="42" spans="1:9">
      <c r="A42" s="206"/>
      <c r="B42" s="2" t="s">
        <v>434</v>
      </c>
      <c r="C42" s="2"/>
      <c r="D42" s="206"/>
      <c r="E42" s="206"/>
      <c r="F42" s="206"/>
      <c r="G42" s="206"/>
      <c r="H42" s="206" t="s">
        <v>434</v>
      </c>
      <c r="I42" s="206"/>
    </row>
    <row r="43" spans="1:9">
      <c r="A43" s="206"/>
      <c r="B43" s="2" t="s">
        <v>435</v>
      </c>
      <c r="C43" s="2"/>
      <c r="D43" s="206"/>
      <c r="E43" s="206"/>
      <c r="F43" s="206"/>
      <c r="G43" s="206"/>
      <c r="H43" s="206" t="s">
        <v>435</v>
      </c>
      <c r="I43" s="206"/>
    </row>
    <row r="44" spans="1:9">
      <c r="A44" s="206"/>
      <c r="B44" s="2" t="s">
        <v>436</v>
      </c>
      <c r="C44" s="2"/>
      <c r="D44" s="206"/>
      <c r="E44" s="206"/>
      <c r="F44" s="206"/>
      <c r="G44" s="206"/>
      <c r="H44" s="206" t="s">
        <v>436</v>
      </c>
      <c r="I44" s="206"/>
    </row>
    <row r="45" spans="1:9">
      <c r="A45" s="206"/>
      <c r="B45" s="2" t="s">
        <v>437</v>
      </c>
      <c r="C45" s="2"/>
      <c r="D45" s="206"/>
      <c r="E45" s="206"/>
      <c r="F45" s="206"/>
      <c r="G45" s="206"/>
      <c r="H45" s="206" t="s">
        <v>437</v>
      </c>
      <c r="I45" s="206"/>
    </row>
    <row r="46" spans="1:9">
      <c r="A46" s="206"/>
      <c r="B46" s="2" t="s">
        <v>438</v>
      </c>
      <c r="C46" s="2"/>
      <c r="D46" s="206"/>
      <c r="E46" s="206"/>
      <c r="F46" s="206"/>
      <c r="G46" s="206"/>
      <c r="H46" s="206" t="s">
        <v>438</v>
      </c>
      <c r="I46" s="206"/>
    </row>
    <row r="47" spans="1:9">
      <c r="A47" s="206"/>
      <c r="B47" s="2" t="s">
        <v>439</v>
      </c>
      <c r="C47" s="2"/>
      <c r="D47" s="206"/>
      <c r="E47" s="206"/>
      <c r="F47" s="206"/>
      <c r="G47" s="206"/>
      <c r="H47" s="206" t="s">
        <v>439</v>
      </c>
      <c r="I47" s="206"/>
    </row>
    <row r="48" spans="1:9">
      <c r="A48" s="206"/>
      <c r="B48" s="2" t="s">
        <v>440</v>
      </c>
      <c r="C48" s="2"/>
      <c r="D48" s="206"/>
      <c r="E48" s="206"/>
      <c r="F48" s="206"/>
      <c r="G48" s="206"/>
      <c r="H48" s="206" t="s">
        <v>440</v>
      </c>
      <c r="I48" s="206"/>
    </row>
    <row r="49" spans="1:9">
      <c r="A49" s="206"/>
      <c r="B49" s="2" t="s">
        <v>441</v>
      </c>
      <c r="C49" s="2"/>
      <c r="D49" s="206"/>
      <c r="E49" s="206"/>
      <c r="F49" s="206"/>
      <c r="G49" s="206"/>
      <c r="H49" s="206" t="s">
        <v>441</v>
      </c>
      <c r="I49" s="206"/>
    </row>
    <row r="50" spans="1:9">
      <c r="A50" s="206"/>
      <c r="B50" s="2" t="s">
        <v>442</v>
      </c>
      <c r="C50" s="2"/>
      <c r="D50" s="206"/>
      <c r="E50" s="206"/>
      <c r="F50" s="206"/>
      <c r="G50" s="206"/>
      <c r="H50" s="206" t="s">
        <v>442</v>
      </c>
      <c r="I50" s="206"/>
    </row>
    <row r="51" spans="1:9">
      <c r="A51" s="206"/>
      <c r="B51" s="2" t="s">
        <v>443</v>
      </c>
      <c r="C51" s="2"/>
      <c r="D51" s="206"/>
      <c r="E51" s="206"/>
      <c r="F51" s="206"/>
      <c r="G51" s="206"/>
      <c r="H51" s="206" t="s">
        <v>443</v>
      </c>
      <c r="I51" s="206"/>
    </row>
    <row r="52" spans="1:9">
      <c r="A52" s="206"/>
      <c r="B52" s="2" t="s">
        <v>444</v>
      </c>
      <c r="C52" s="2"/>
      <c r="D52" s="206"/>
      <c r="E52" s="206"/>
      <c r="F52" s="206"/>
      <c r="G52" s="206"/>
      <c r="H52" s="206" t="s">
        <v>444</v>
      </c>
      <c r="I52" s="206"/>
    </row>
    <row r="53" spans="1:9">
      <c r="A53" s="206"/>
      <c r="B53" s="2" t="s">
        <v>445</v>
      </c>
      <c r="C53" s="2"/>
      <c r="D53" s="206"/>
      <c r="E53" s="206"/>
      <c r="F53" s="206"/>
      <c r="G53" s="206"/>
      <c r="H53" s="206" t="s">
        <v>445</v>
      </c>
      <c r="I53" s="206"/>
    </row>
    <row r="54" spans="1:9">
      <c r="A54" s="206"/>
      <c r="B54" s="2" t="s">
        <v>446</v>
      </c>
      <c r="C54" s="2"/>
      <c r="D54" s="206"/>
      <c r="E54" s="206"/>
      <c r="F54" s="206"/>
      <c r="G54" s="206"/>
      <c r="H54" s="206" t="s">
        <v>446</v>
      </c>
      <c r="I54" s="206"/>
    </row>
    <row r="55" spans="1:9">
      <c r="A55" s="206"/>
      <c r="B55" s="2" t="s">
        <v>447</v>
      </c>
      <c r="C55" s="2"/>
      <c r="D55" s="206"/>
      <c r="E55" s="206"/>
      <c r="F55" s="206"/>
      <c r="G55" s="206"/>
      <c r="H55" s="206" t="s">
        <v>447</v>
      </c>
      <c r="I55" s="206"/>
    </row>
    <row r="56" spans="1:9">
      <c r="A56" s="206"/>
      <c r="B56" s="2" t="s">
        <v>448</v>
      </c>
      <c r="C56" s="2"/>
      <c r="D56" s="206"/>
      <c r="E56" s="206"/>
      <c r="F56" s="206"/>
      <c r="G56" s="206"/>
      <c r="H56" s="206" t="s">
        <v>448</v>
      </c>
      <c r="I56" s="206"/>
    </row>
    <row r="57" spans="1:9">
      <c r="A57" s="206"/>
      <c r="B57" s="2" t="s">
        <v>449</v>
      </c>
      <c r="C57" s="2"/>
      <c r="D57" s="206"/>
      <c r="E57" s="206"/>
      <c r="F57" s="206"/>
      <c r="G57" s="206"/>
      <c r="H57" s="206" t="s">
        <v>449</v>
      </c>
      <c r="I57" s="206"/>
    </row>
    <row r="58" spans="1:9">
      <c r="A58" s="206"/>
      <c r="B58" s="2" t="s">
        <v>450</v>
      </c>
      <c r="C58" s="2"/>
      <c r="D58" s="206"/>
      <c r="E58" s="206"/>
      <c r="F58" s="206"/>
      <c r="G58" s="206"/>
      <c r="H58" s="206" t="s">
        <v>450</v>
      </c>
      <c r="I58" s="206"/>
    </row>
    <row r="59" spans="1:9">
      <c r="A59" s="206"/>
      <c r="B59" s="2" t="s">
        <v>451</v>
      </c>
      <c r="C59" s="2"/>
      <c r="D59" s="206"/>
      <c r="E59" s="206"/>
      <c r="F59" s="206"/>
      <c r="G59" s="206"/>
      <c r="H59" s="206" t="s">
        <v>451</v>
      </c>
      <c r="I59" s="206"/>
    </row>
    <row r="60" spans="1:9">
      <c r="A60" s="206"/>
      <c r="B60" s="2" t="s">
        <v>452</v>
      </c>
      <c r="C60" s="2"/>
      <c r="D60" s="206"/>
      <c r="E60" s="206"/>
      <c r="F60" s="206"/>
      <c r="G60" s="206"/>
      <c r="H60" s="206" t="s">
        <v>452</v>
      </c>
      <c r="I60" s="206"/>
    </row>
    <row r="61" spans="1:9">
      <c r="A61" s="206"/>
      <c r="B61" s="2" t="s">
        <v>453</v>
      </c>
      <c r="C61" s="2"/>
      <c r="D61" s="206"/>
      <c r="E61" s="206"/>
      <c r="F61" s="206"/>
      <c r="G61" s="206"/>
      <c r="H61" s="206" t="s">
        <v>453</v>
      </c>
      <c r="I61" s="206"/>
    </row>
    <row r="62" spans="1:9">
      <c r="A62" s="206"/>
      <c r="B62" s="2" t="s">
        <v>454</v>
      </c>
      <c r="C62" s="2"/>
      <c r="D62" s="206"/>
      <c r="E62" s="206"/>
      <c r="F62" s="206"/>
      <c r="G62" s="206"/>
      <c r="H62" s="206" t="s">
        <v>454</v>
      </c>
      <c r="I62" s="206"/>
    </row>
    <row r="63" spans="1:9">
      <c r="A63" s="206"/>
      <c r="B63" s="2" t="s">
        <v>455</v>
      </c>
      <c r="C63" s="2"/>
      <c r="D63" s="206"/>
      <c r="E63" s="206"/>
      <c r="F63" s="206"/>
      <c r="G63" s="206"/>
      <c r="H63" s="206" t="s">
        <v>455</v>
      </c>
      <c r="I63" s="206"/>
    </row>
    <row r="64" spans="1:9">
      <c r="A64" s="206"/>
      <c r="B64" s="2" t="s">
        <v>456</v>
      </c>
      <c r="C64" s="2"/>
      <c r="D64" s="206"/>
      <c r="E64" s="206"/>
      <c r="F64" s="206"/>
      <c r="G64" s="206"/>
      <c r="H64" s="206" t="s">
        <v>456</v>
      </c>
      <c r="I64" s="206"/>
    </row>
    <row r="65" spans="1:9">
      <c r="A65" s="206"/>
      <c r="B65" s="2" t="s">
        <v>457</v>
      </c>
      <c r="C65" s="2"/>
      <c r="D65" s="206"/>
      <c r="E65" s="206"/>
      <c r="F65" s="206"/>
      <c r="G65" s="206"/>
      <c r="H65" s="206" t="s">
        <v>457</v>
      </c>
      <c r="I65" s="206"/>
    </row>
    <row r="66" spans="1:9">
      <c r="A66" s="206"/>
      <c r="B66" s="2" t="s">
        <v>458</v>
      </c>
      <c r="C66" s="2"/>
      <c r="D66" s="206"/>
      <c r="E66" s="206"/>
      <c r="F66" s="206"/>
      <c r="G66" s="206"/>
      <c r="H66" s="206" t="s">
        <v>458</v>
      </c>
      <c r="I66" s="206"/>
    </row>
    <row r="67" spans="1:9">
      <c r="A67" s="206"/>
      <c r="B67" s="2" t="s">
        <v>459</v>
      </c>
      <c r="C67" s="2"/>
      <c r="D67" s="206"/>
      <c r="E67" s="206"/>
      <c r="F67" s="206"/>
      <c r="G67" s="206"/>
      <c r="H67" s="206" t="s">
        <v>459</v>
      </c>
      <c r="I67" s="206"/>
    </row>
    <row r="68" spans="1:9">
      <c r="A68" s="206"/>
      <c r="B68" s="2" t="s">
        <v>460</v>
      </c>
      <c r="C68" s="2"/>
      <c r="D68" s="206"/>
      <c r="E68" s="206"/>
      <c r="F68" s="206"/>
      <c r="G68" s="206"/>
      <c r="H68" s="206" t="s">
        <v>460</v>
      </c>
      <c r="I68" s="206"/>
    </row>
    <row r="69" spans="1:9">
      <c r="A69" s="206"/>
      <c r="B69" s="2" t="s">
        <v>461</v>
      </c>
      <c r="C69" s="2"/>
      <c r="D69" s="206"/>
      <c r="E69" s="206"/>
      <c r="F69" s="206"/>
      <c r="G69" s="206"/>
      <c r="H69" s="206" t="s">
        <v>461</v>
      </c>
      <c r="I69" s="206"/>
    </row>
    <row r="70" spans="1:9">
      <c r="A70" s="206"/>
      <c r="B70" s="2" t="s">
        <v>462</v>
      </c>
      <c r="C70" s="2"/>
      <c r="D70" s="206"/>
      <c r="E70" s="206"/>
      <c r="F70" s="206"/>
      <c r="G70" s="206"/>
      <c r="H70" s="206" t="s">
        <v>462</v>
      </c>
      <c r="I70" s="206"/>
    </row>
    <row r="71" spans="1:9">
      <c r="A71" s="206"/>
      <c r="B71" s="2" t="s">
        <v>463</v>
      </c>
      <c r="C71" s="2"/>
      <c r="D71" s="206"/>
      <c r="E71" s="206"/>
      <c r="F71" s="206"/>
      <c r="G71" s="206"/>
      <c r="H71" s="206" t="s">
        <v>463</v>
      </c>
      <c r="I71" s="206"/>
    </row>
    <row r="72" spans="1:9">
      <c r="A72" s="206"/>
      <c r="B72" s="2" t="s">
        <v>464</v>
      </c>
      <c r="C72" s="2"/>
      <c r="D72" s="206"/>
      <c r="E72" s="206"/>
      <c r="F72" s="206"/>
      <c r="G72" s="206"/>
      <c r="H72" s="206" t="s">
        <v>464</v>
      </c>
      <c r="I72" s="206"/>
    </row>
    <row r="73" spans="1:9">
      <c r="A73" s="206"/>
      <c r="B73" s="2" t="s">
        <v>465</v>
      </c>
      <c r="C73" s="2"/>
      <c r="D73" s="206"/>
      <c r="E73" s="206"/>
      <c r="F73" s="206"/>
      <c r="G73" s="206"/>
      <c r="H73" s="206" t="s">
        <v>465</v>
      </c>
      <c r="I73" s="206"/>
    </row>
    <row r="74" spans="1:9">
      <c r="A74" s="206"/>
      <c r="B74" s="2" t="s">
        <v>466</v>
      </c>
      <c r="C74" s="2"/>
      <c r="D74" s="206"/>
      <c r="E74" s="206"/>
      <c r="F74" s="206"/>
      <c r="G74" s="206"/>
      <c r="H74" s="206" t="s">
        <v>466</v>
      </c>
      <c r="I74" s="206"/>
    </row>
    <row r="75" spans="1:9">
      <c r="A75" s="206"/>
      <c r="B75" s="2" t="s">
        <v>467</v>
      </c>
      <c r="C75" s="2"/>
      <c r="D75" s="206"/>
      <c r="E75" s="206"/>
      <c r="F75" s="206"/>
      <c r="G75" s="206"/>
      <c r="H75" s="206" t="s">
        <v>467</v>
      </c>
      <c r="I75" s="206"/>
    </row>
    <row r="76" spans="1:9">
      <c r="A76" s="206"/>
      <c r="B76" s="2" t="s">
        <v>468</v>
      </c>
      <c r="C76" s="2"/>
      <c r="D76" s="206"/>
      <c r="E76" s="206"/>
      <c r="F76" s="206"/>
      <c r="G76" s="206"/>
      <c r="H76" s="206" t="s">
        <v>468</v>
      </c>
      <c r="I76" s="206"/>
    </row>
    <row r="77" spans="1:9">
      <c r="A77" s="206"/>
      <c r="B77" s="2" t="s">
        <v>469</v>
      </c>
      <c r="C77" s="2"/>
      <c r="D77" s="206"/>
      <c r="E77" s="206"/>
      <c r="F77" s="206"/>
      <c r="G77" s="206"/>
      <c r="H77" s="206" t="s">
        <v>469</v>
      </c>
      <c r="I77" s="206"/>
    </row>
    <row r="78" spans="1:9">
      <c r="A78" s="206"/>
      <c r="B78" s="2" t="s">
        <v>470</v>
      </c>
      <c r="C78" s="2"/>
      <c r="D78" s="206"/>
      <c r="E78" s="206"/>
      <c r="F78" s="206"/>
      <c r="G78" s="206"/>
      <c r="H78" s="206" t="s">
        <v>470</v>
      </c>
      <c r="I78" s="206"/>
    </row>
    <row r="79" spans="1:9">
      <c r="A79" s="206"/>
      <c r="B79" s="2" t="s">
        <v>471</v>
      </c>
      <c r="C79" s="2"/>
      <c r="D79" s="206"/>
      <c r="E79" s="206"/>
      <c r="F79" s="206"/>
      <c r="G79" s="206"/>
      <c r="H79" s="206" t="s">
        <v>471</v>
      </c>
      <c r="I79" s="206"/>
    </row>
    <row r="80" spans="1:9">
      <c r="A80" s="206"/>
      <c r="B80" s="2" t="s">
        <v>472</v>
      </c>
      <c r="C80" s="2"/>
      <c r="D80" s="206"/>
      <c r="E80" s="206"/>
      <c r="F80" s="206"/>
      <c r="G80" s="206"/>
      <c r="H80" s="206" t="s">
        <v>472</v>
      </c>
      <c r="I80" s="206"/>
    </row>
    <row r="81" spans="1:9">
      <c r="A81" s="206"/>
      <c r="B81" s="2" t="s">
        <v>473</v>
      </c>
      <c r="C81" s="2"/>
      <c r="D81" s="206"/>
      <c r="E81" s="206"/>
      <c r="F81" s="206"/>
      <c r="G81" s="206"/>
      <c r="H81" s="206" t="s">
        <v>473</v>
      </c>
      <c r="I81" s="206"/>
    </row>
    <row r="82" spans="1:9">
      <c r="A82" s="206"/>
      <c r="B82" s="2" t="s">
        <v>474</v>
      </c>
      <c r="C82" s="2"/>
      <c r="D82" s="206"/>
      <c r="E82" s="206"/>
      <c r="F82" s="206"/>
      <c r="G82" s="206"/>
      <c r="H82" s="206" t="s">
        <v>474</v>
      </c>
      <c r="I82" s="206"/>
    </row>
    <row r="83" spans="1:9">
      <c r="A83" s="206"/>
      <c r="B83" s="2" t="s">
        <v>475</v>
      </c>
      <c r="C83" s="2"/>
      <c r="D83" s="206"/>
      <c r="E83" s="206"/>
      <c r="F83" s="206"/>
      <c r="G83" s="206"/>
      <c r="H83" s="206" t="s">
        <v>475</v>
      </c>
      <c r="I83" s="206"/>
    </row>
    <row r="84" spans="1:9">
      <c r="A84" s="206"/>
      <c r="B84" s="2" t="s">
        <v>476</v>
      </c>
      <c r="C84" s="2"/>
      <c r="D84" s="206"/>
      <c r="E84" s="206"/>
      <c r="F84" s="206"/>
      <c r="G84" s="206"/>
      <c r="H84" s="206" t="s">
        <v>476</v>
      </c>
      <c r="I84" s="206"/>
    </row>
    <row r="85" spans="1:9">
      <c r="A85" s="206"/>
      <c r="B85" s="2" t="s">
        <v>477</v>
      </c>
      <c r="C85" s="2"/>
      <c r="D85" s="206"/>
      <c r="E85" s="206"/>
      <c r="F85" s="206"/>
      <c r="G85" s="206"/>
      <c r="H85" s="206" t="s">
        <v>477</v>
      </c>
      <c r="I85" s="206"/>
    </row>
    <row r="86" spans="1:9">
      <c r="A86" s="206"/>
      <c r="B86" s="2" t="s">
        <v>478</v>
      </c>
      <c r="C86" s="2"/>
      <c r="D86" s="206"/>
      <c r="E86" s="206"/>
      <c r="F86" s="206"/>
      <c r="G86" s="206"/>
      <c r="H86" s="206" t="s">
        <v>478</v>
      </c>
      <c r="I86" s="206"/>
    </row>
    <row r="87" spans="1:9">
      <c r="A87" s="206"/>
      <c r="B87" s="2" t="s">
        <v>479</v>
      </c>
      <c r="C87" s="2"/>
      <c r="D87" s="206"/>
      <c r="E87" s="206"/>
      <c r="F87" s="206"/>
      <c r="G87" s="206"/>
      <c r="H87" s="206" t="s">
        <v>479</v>
      </c>
      <c r="I87" s="206"/>
    </row>
    <row r="88" spans="1:9">
      <c r="A88" s="206"/>
      <c r="B88" s="2" t="s">
        <v>480</v>
      </c>
      <c r="C88" s="2"/>
      <c r="D88" s="206"/>
      <c r="E88" s="206"/>
      <c r="F88" s="206"/>
      <c r="G88" s="206"/>
      <c r="H88" s="206" t="s">
        <v>480</v>
      </c>
      <c r="I88" s="206"/>
    </row>
    <row r="89" spans="1:9">
      <c r="A89" s="206"/>
      <c r="B89" s="2" t="s">
        <v>481</v>
      </c>
      <c r="C89" s="2"/>
      <c r="D89" s="206"/>
      <c r="E89" s="206"/>
      <c r="F89" s="206"/>
      <c r="G89" s="206"/>
      <c r="H89" s="206" t="s">
        <v>481</v>
      </c>
      <c r="I89" s="206"/>
    </row>
    <row r="90" spans="1:9">
      <c r="A90" s="206"/>
      <c r="B90" s="2" t="s">
        <v>482</v>
      </c>
      <c r="C90" s="2"/>
      <c r="D90" s="206"/>
      <c r="E90" s="206"/>
      <c r="F90" s="206"/>
      <c r="G90" s="206"/>
      <c r="H90" s="206" t="s">
        <v>482</v>
      </c>
      <c r="I90" s="206"/>
    </row>
    <row r="91" spans="1:9">
      <c r="A91" s="206"/>
      <c r="B91" s="2" t="s">
        <v>483</v>
      </c>
      <c r="C91" s="2"/>
      <c r="D91" s="206"/>
      <c r="E91" s="206"/>
      <c r="F91" s="206"/>
      <c r="G91" s="206"/>
      <c r="H91" s="206" t="s">
        <v>483</v>
      </c>
      <c r="I91" s="206"/>
    </row>
    <row r="92" spans="1:9">
      <c r="A92" s="206"/>
      <c r="B92" s="2" t="s">
        <v>484</v>
      </c>
      <c r="C92" s="2"/>
      <c r="D92" s="206"/>
      <c r="E92" s="206"/>
      <c r="F92" s="206"/>
      <c r="G92" s="206"/>
      <c r="H92" s="206" t="s">
        <v>484</v>
      </c>
      <c r="I92" s="206"/>
    </row>
    <row r="93" spans="1:9">
      <c r="A93" s="206"/>
      <c r="B93" s="2" t="s">
        <v>485</v>
      </c>
      <c r="C93" s="2"/>
      <c r="D93" s="206"/>
      <c r="E93" s="206"/>
      <c r="F93" s="206"/>
      <c r="G93" s="206"/>
      <c r="H93" s="206" t="s">
        <v>485</v>
      </c>
      <c r="I93" s="206"/>
    </row>
    <row r="94" spans="1:9">
      <c r="A94" s="206"/>
      <c r="B94" s="2" t="s">
        <v>486</v>
      </c>
      <c r="C94" s="2"/>
      <c r="D94" s="206"/>
      <c r="E94" s="206"/>
      <c r="F94" s="206"/>
      <c r="G94" s="206"/>
      <c r="H94" s="206" t="s">
        <v>486</v>
      </c>
      <c r="I94" s="206"/>
    </row>
    <row r="95" spans="1:9">
      <c r="A95" s="206"/>
      <c r="B95" s="2" t="s">
        <v>487</v>
      </c>
      <c r="C95" s="2"/>
      <c r="D95" s="206"/>
      <c r="E95" s="206"/>
      <c r="F95" s="206"/>
      <c r="G95" s="206"/>
      <c r="H95" s="206" t="s">
        <v>487</v>
      </c>
      <c r="I95" s="206"/>
    </row>
    <row r="96" spans="1:9">
      <c r="A96" s="206"/>
      <c r="B96" s="2" t="s">
        <v>488</v>
      </c>
      <c r="C96" s="2"/>
      <c r="D96" s="206"/>
      <c r="E96" s="206"/>
      <c r="F96" s="206"/>
      <c r="G96" s="206"/>
      <c r="H96" s="206" t="s">
        <v>488</v>
      </c>
      <c r="I96" s="206"/>
    </row>
    <row r="97" spans="1:9">
      <c r="A97" s="206"/>
      <c r="B97" s="2" t="s">
        <v>489</v>
      </c>
      <c r="C97" s="2"/>
      <c r="D97" s="206"/>
      <c r="E97" s="206"/>
      <c r="F97" s="206"/>
      <c r="G97" s="206"/>
      <c r="H97" s="206" t="s">
        <v>489</v>
      </c>
      <c r="I97" s="206"/>
    </row>
    <row r="98" spans="1:9">
      <c r="A98" s="206"/>
      <c r="B98" s="2" t="s">
        <v>490</v>
      </c>
      <c r="C98" s="2"/>
      <c r="D98" s="206"/>
      <c r="E98" s="206"/>
      <c r="F98" s="206"/>
      <c r="G98" s="206"/>
      <c r="H98" s="206" t="s">
        <v>490</v>
      </c>
      <c r="I98" s="206"/>
    </row>
    <row r="99" spans="1:9">
      <c r="A99" s="206"/>
      <c r="B99" s="2" t="s">
        <v>491</v>
      </c>
      <c r="C99" s="2"/>
      <c r="D99" s="206"/>
      <c r="E99" s="206"/>
      <c r="F99" s="206"/>
      <c r="G99" s="206"/>
      <c r="H99" s="206" t="s">
        <v>491</v>
      </c>
      <c r="I99" s="206"/>
    </row>
    <row r="100" spans="1:9">
      <c r="A100" s="206"/>
      <c r="B100" s="2" t="s">
        <v>492</v>
      </c>
      <c r="C100" s="2"/>
      <c r="D100" s="206"/>
      <c r="E100" s="206"/>
      <c r="F100" s="206"/>
      <c r="G100" s="206"/>
      <c r="H100" s="206" t="s">
        <v>492</v>
      </c>
      <c r="I100" s="206"/>
    </row>
    <row r="101" spans="1:9">
      <c r="A101" s="206"/>
      <c r="B101" s="2" t="s">
        <v>493</v>
      </c>
      <c r="C101" s="2"/>
      <c r="D101" s="206"/>
      <c r="E101" s="206"/>
      <c r="F101" s="206"/>
      <c r="G101" s="206"/>
      <c r="H101" s="206" t="s">
        <v>493</v>
      </c>
      <c r="I101" s="206"/>
    </row>
    <row r="102" spans="1:9">
      <c r="A102" s="206"/>
      <c r="B102" s="2" t="s">
        <v>494</v>
      </c>
      <c r="C102" s="2"/>
      <c r="D102" s="206"/>
      <c r="E102" s="206"/>
      <c r="F102" s="206"/>
      <c r="G102" s="206"/>
      <c r="H102" s="206" t="s">
        <v>494</v>
      </c>
      <c r="I102" s="206"/>
    </row>
    <row r="103" spans="1:9">
      <c r="A103" s="206"/>
      <c r="B103" s="2" t="s">
        <v>495</v>
      </c>
      <c r="C103" s="2"/>
      <c r="D103" s="206"/>
      <c r="E103" s="206"/>
      <c r="F103" s="206"/>
      <c r="G103" s="206"/>
      <c r="H103" s="206" t="s">
        <v>495</v>
      </c>
      <c r="I103" s="206"/>
    </row>
    <row r="104" spans="1:9">
      <c r="A104" s="206"/>
      <c r="B104" s="2" t="s">
        <v>496</v>
      </c>
      <c r="C104" s="2"/>
      <c r="D104" s="206"/>
      <c r="E104" s="206"/>
      <c r="F104" s="206"/>
      <c r="G104" s="206"/>
      <c r="H104" s="206" t="s">
        <v>496</v>
      </c>
      <c r="I104" s="206"/>
    </row>
    <row r="105" spans="1:9">
      <c r="A105" s="206"/>
      <c r="B105" s="2" t="s">
        <v>497</v>
      </c>
      <c r="C105" s="2"/>
      <c r="D105" s="206"/>
      <c r="E105" s="206"/>
      <c r="F105" s="206"/>
      <c r="G105" s="206"/>
      <c r="H105" s="206" t="s">
        <v>497</v>
      </c>
      <c r="I105" s="206"/>
    </row>
    <row r="106" spans="1:9">
      <c r="A106" s="206"/>
      <c r="B106" s="2" t="s">
        <v>498</v>
      </c>
      <c r="C106" s="2"/>
      <c r="D106" s="206"/>
      <c r="E106" s="206"/>
      <c r="F106" s="206"/>
      <c r="G106" s="206"/>
      <c r="H106" s="206" t="s">
        <v>498</v>
      </c>
      <c r="I106" s="206"/>
    </row>
    <row r="107" spans="1:9">
      <c r="A107" s="206"/>
      <c r="B107" s="2" t="s">
        <v>499</v>
      </c>
      <c r="C107" s="2"/>
      <c r="D107" s="206"/>
      <c r="E107" s="206"/>
      <c r="F107" s="206"/>
      <c r="G107" s="206"/>
      <c r="H107" s="206" t="s">
        <v>499</v>
      </c>
      <c r="I107" s="206"/>
    </row>
    <row r="108" spans="1:9">
      <c r="A108" s="206"/>
      <c r="B108" s="2" t="s">
        <v>500</v>
      </c>
      <c r="C108" s="2"/>
      <c r="D108" s="206"/>
      <c r="E108" s="206"/>
      <c r="F108" s="206"/>
      <c r="G108" s="206"/>
      <c r="H108" s="206" t="s">
        <v>500</v>
      </c>
      <c r="I108" s="206"/>
    </row>
    <row r="109" spans="1:9">
      <c r="A109" s="206"/>
      <c r="B109" s="2" t="s">
        <v>501</v>
      </c>
      <c r="C109" s="2"/>
      <c r="D109" s="206"/>
      <c r="E109" s="206"/>
      <c r="F109" s="206"/>
      <c r="G109" s="206"/>
      <c r="H109" s="206" t="s">
        <v>501</v>
      </c>
      <c r="I109" s="206"/>
    </row>
    <row r="110" spans="1:9">
      <c r="A110" s="206"/>
      <c r="B110" s="2" t="s">
        <v>502</v>
      </c>
      <c r="C110" s="2"/>
      <c r="D110" s="206"/>
      <c r="E110" s="206"/>
      <c r="F110" s="206"/>
      <c r="G110" s="206"/>
      <c r="H110" s="206" t="s">
        <v>502</v>
      </c>
      <c r="I110" s="206"/>
    </row>
    <row r="111" spans="1:9">
      <c r="A111" s="206"/>
      <c r="B111" s="2" t="s">
        <v>503</v>
      </c>
      <c r="C111" s="2"/>
      <c r="D111" s="206"/>
      <c r="E111" s="206"/>
      <c r="F111" s="206"/>
      <c r="G111" s="206"/>
      <c r="H111" s="206" t="s">
        <v>503</v>
      </c>
      <c r="I111" s="206"/>
    </row>
    <row r="112" spans="1:9">
      <c r="A112" s="206"/>
      <c r="B112" s="2" t="s">
        <v>504</v>
      </c>
      <c r="C112" s="2"/>
      <c r="D112" s="206"/>
      <c r="E112" s="206"/>
      <c r="F112" s="206"/>
      <c r="G112" s="206"/>
      <c r="H112" s="206" t="s">
        <v>504</v>
      </c>
      <c r="I112" s="206"/>
    </row>
    <row r="113" spans="1:9">
      <c r="A113" s="206"/>
      <c r="B113" s="2" t="s">
        <v>505</v>
      </c>
      <c r="C113" s="2"/>
      <c r="D113" s="206"/>
      <c r="E113" s="206"/>
      <c r="F113" s="206"/>
      <c r="G113" s="206"/>
      <c r="H113" s="206" t="s">
        <v>505</v>
      </c>
      <c r="I113" s="206"/>
    </row>
    <row r="114" spans="1:9">
      <c r="A114" s="206"/>
      <c r="B114" s="2" t="s">
        <v>506</v>
      </c>
      <c r="C114" s="2"/>
      <c r="D114" s="206"/>
      <c r="E114" s="206"/>
      <c r="F114" s="206"/>
      <c r="G114" s="206"/>
      <c r="H114" s="206" t="s">
        <v>506</v>
      </c>
      <c r="I114" s="206"/>
    </row>
    <row r="115" spans="1:9">
      <c r="A115" s="206"/>
      <c r="B115" s="2" t="s">
        <v>507</v>
      </c>
      <c r="C115" s="2"/>
      <c r="D115" s="206"/>
      <c r="E115" s="206"/>
      <c r="F115" s="206"/>
      <c r="G115" s="206"/>
      <c r="H115" s="206" t="s">
        <v>507</v>
      </c>
      <c r="I115" s="206"/>
    </row>
    <row r="116" spans="1:9">
      <c r="A116" s="206"/>
      <c r="B116" s="2" t="s">
        <v>508</v>
      </c>
      <c r="C116" s="2"/>
      <c r="D116" s="206"/>
      <c r="E116" s="206"/>
      <c r="F116" s="206"/>
      <c r="G116" s="206"/>
      <c r="H116" s="206" t="s">
        <v>508</v>
      </c>
      <c r="I116" s="206"/>
    </row>
    <row r="117" spans="1:9">
      <c r="A117" s="206"/>
      <c r="B117" s="2" t="s">
        <v>509</v>
      </c>
      <c r="C117" s="2"/>
      <c r="D117" s="206"/>
      <c r="E117" s="206"/>
      <c r="F117" s="206"/>
      <c r="G117" s="206"/>
      <c r="H117" s="206" t="s">
        <v>509</v>
      </c>
      <c r="I117" s="206"/>
    </row>
    <row r="118" spans="1:9">
      <c r="A118" s="206"/>
      <c r="B118" s="2" t="s">
        <v>510</v>
      </c>
      <c r="C118" s="2"/>
      <c r="D118" s="206"/>
      <c r="E118" s="206"/>
      <c r="F118" s="206"/>
      <c r="G118" s="206"/>
      <c r="H118" s="206" t="s">
        <v>510</v>
      </c>
      <c r="I118" s="206"/>
    </row>
    <row r="119" spans="1:9">
      <c r="A119" s="206"/>
      <c r="B119" s="2" t="s">
        <v>511</v>
      </c>
      <c r="C119" s="2"/>
      <c r="D119" s="206"/>
      <c r="E119" s="206"/>
      <c r="F119" s="206"/>
      <c r="G119" s="206"/>
      <c r="H119" s="206" t="s">
        <v>511</v>
      </c>
      <c r="I119" s="206"/>
    </row>
    <row r="120" spans="1:9">
      <c r="A120" s="206"/>
      <c r="B120" s="2" t="s">
        <v>512</v>
      </c>
      <c r="C120" s="2"/>
      <c r="D120" s="206"/>
      <c r="E120" s="206"/>
      <c r="F120" s="206"/>
      <c r="G120" s="206"/>
      <c r="H120" s="206" t="s">
        <v>512</v>
      </c>
      <c r="I120" s="206"/>
    </row>
    <row r="121" spans="1:9">
      <c r="A121" s="206"/>
      <c r="B121" s="2" t="s">
        <v>513</v>
      </c>
      <c r="C121" s="2"/>
      <c r="D121" s="206"/>
      <c r="E121" s="206"/>
      <c r="F121" s="206"/>
      <c r="G121" s="206"/>
      <c r="H121" s="206" t="s">
        <v>513</v>
      </c>
      <c r="I121" s="206"/>
    </row>
    <row r="122" spans="1:9">
      <c r="A122" s="206"/>
      <c r="B122" s="2" t="s">
        <v>514</v>
      </c>
      <c r="C122" s="2"/>
      <c r="D122" s="206"/>
      <c r="E122" s="206"/>
      <c r="F122" s="206"/>
      <c r="G122" s="206"/>
      <c r="H122" s="206" t="s">
        <v>514</v>
      </c>
      <c r="I122" s="206"/>
    </row>
    <row r="123" spans="1:9">
      <c r="A123" s="206"/>
      <c r="B123" s="2" t="s">
        <v>515</v>
      </c>
      <c r="C123" s="2"/>
      <c r="D123" s="206"/>
      <c r="E123" s="206"/>
      <c r="F123" s="206"/>
      <c r="G123" s="206"/>
      <c r="H123" s="206" t="s">
        <v>515</v>
      </c>
      <c r="I123" s="206"/>
    </row>
    <row r="124" spans="1:9">
      <c r="A124" s="206"/>
      <c r="B124" s="2" t="s">
        <v>516</v>
      </c>
      <c r="C124" s="2"/>
      <c r="D124" s="206"/>
      <c r="E124" s="206"/>
      <c r="F124" s="206"/>
      <c r="G124" s="206"/>
      <c r="H124" s="206" t="s">
        <v>516</v>
      </c>
      <c r="I124" s="206"/>
    </row>
    <row r="125" spans="1:9">
      <c r="A125" s="206"/>
      <c r="B125" s="2" t="s">
        <v>517</v>
      </c>
      <c r="C125" s="2"/>
      <c r="D125" s="206"/>
      <c r="E125" s="206"/>
      <c r="F125" s="206"/>
      <c r="G125" s="206"/>
      <c r="H125" s="206" t="s">
        <v>517</v>
      </c>
      <c r="I125" s="206"/>
    </row>
    <row r="126" spans="1:9">
      <c r="A126" s="206"/>
      <c r="B126" s="2" t="s">
        <v>518</v>
      </c>
      <c r="C126" s="2"/>
      <c r="D126" s="206"/>
      <c r="E126" s="206"/>
      <c r="F126" s="206"/>
      <c r="G126" s="206"/>
      <c r="H126" s="206" t="s">
        <v>518</v>
      </c>
      <c r="I126" s="206"/>
    </row>
    <row r="127" spans="1:9">
      <c r="A127" s="206"/>
      <c r="B127" s="2" t="s">
        <v>519</v>
      </c>
      <c r="C127" s="2"/>
      <c r="D127" s="206"/>
      <c r="E127" s="206"/>
      <c r="F127" s="206"/>
      <c r="G127" s="206"/>
      <c r="H127" s="206" t="s">
        <v>519</v>
      </c>
      <c r="I127" s="206"/>
    </row>
    <row r="128" spans="1:9">
      <c r="A128" s="206"/>
      <c r="B128" s="2" t="s">
        <v>520</v>
      </c>
      <c r="C128" s="2"/>
      <c r="D128" s="206"/>
      <c r="E128" s="206"/>
      <c r="F128" s="206"/>
      <c r="G128" s="206"/>
      <c r="H128" s="206" t="s">
        <v>520</v>
      </c>
      <c r="I128" s="206"/>
    </row>
    <row r="129" spans="1:9">
      <c r="A129" s="206"/>
      <c r="B129" s="2" t="s">
        <v>521</v>
      </c>
      <c r="C129" s="2"/>
      <c r="D129" s="206"/>
      <c r="E129" s="206"/>
      <c r="F129" s="206"/>
      <c r="G129" s="206"/>
      <c r="H129" s="206" t="s">
        <v>521</v>
      </c>
      <c r="I129" s="206"/>
    </row>
    <row r="130" spans="1:9">
      <c r="A130" s="206"/>
      <c r="B130" s="2" t="s">
        <v>522</v>
      </c>
      <c r="C130" s="2"/>
      <c r="D130" s="206"/>
      <c r="E130" s="206"/>
      <c r="F130" s="206"/>
      <c r="G130" s="206"/>
      <c r="H130" s="206" t="s">
        <v>522</v>
      </c>
      <c r="I130" s="206"/>
    </row>
    <row r="131" spans="1:9">
      <c r="A131" s="206"/>
      <c r="B131" s="2" t="s">
        <v>523</v>
      </c>
      <c r="C131" s="2"/>
      <c r="D131" s="206"/>
      <c r="E131" s="206"/>
      <c r="F131" s="206"/>
      <c r="G131" s="206"/>
      <c r="H131" s="206" t="s">
        <v>523</v>
      </c>
      <c r="I131" s="206"/>
    </row>
    <row r="132" spans="1:9">
      <c r="A132" s="206"/>
      <c r="B132" s="2" t="s">
        <v>524</v>
      </c>
      <c r="C132" s="2"/>
      <c r="D132" s="206"/>
      <c r="E132" s="206"/>
      <c r="F132" s="206"/>
      <c r="G132" s="206"/>
      <c r="H132" s="206" t="s">
        <v>524</v>
      </c>
      <c r="I132" s="206"/>
    </row>
    <row r="133" spans="1:9">
      <c r="A133" s="206"/>
      <c r="B133" s="2" t="s">
        <v>525</v>
      </c>
      <c r="C133" s="2"/>
      <c r="D133" s="206"/>
      <c r="E133" s="206"/>
      <c r="F133" s="206"/>
      <c r="G133" s="206"/>
      <c r="H133" s="206" t="s">
        <v>525</v>
      </c>
      <c r="I133" s="206"/>
    </row>
    <row r="134" spans="1:9">
      <c r="A134" s="206"/>
      <c r="B134" s="2" t="s">
        <v>526</v>
      </c>
      <c r="C134" s="2"/>
      <c r="D134" s="206"/>
      <c r="E134" s="206"/>
      <c r="F134" s="206"/>
      <c r="G134" s="206"/>
      <c r="H134" s="206" t="s">
        <v>526</v>
      </c>
      <c r="I134" s="206"/>
    </row>
    <row r="135" spans="1:9">
      <c r="A135" s="206"/>
      <c r="B135" s="2" t="s">
        <v>527</v>
      </c>
      <c r="C135" s="2"/>
      <c r="D135" s="206"/>
      <c r="E135" s="206"/>
      <c r="F135" s="206"/>
      <c r="G135" s="206"/>
      <c r="H135" s="206" t="s">
        <v>527</v>
      </c>
      <c r="I135" s="206"/>
    </row>
    <row r="136" spans="1:9">
      <c r="A136" s="206"/>
      <c r="B136" s="2" t="s">
        <v>528</v>
      </c>
      <c r="C136" s="2"/>
      <c r="D136" s="206"/>
      <c r="E136" s="206"/>
      <c r="F136" s="206"/>
      <c r="G136" s="206"/>
      <c r="H136" s="206" t="s">
        <v>528</v>
      </c>
      <c r="I136" s="206"/>
    </row>
    <row r="137" spans="1:9">
      <c r="A137" s="206"/>
      <c r="B137" s="2" t="s">
        <v>529</v>
      </c>
      <c r="C137" s="2"/>
      <c r="D137" s="206"/>
      <c r="E137" s="206"/>
      <c r="F137" s="206"/>
      <c r="G137" s="206"/>
      <c r="H137" s="206" t="s">
        <v>529</v>
      </c>
      <c r="I137" s="206"/>
    </row>
    <row r="138" spans="1:9">
      <c r="A138" s="206"/>
      <c r="B138" s="2" t="s">
        <v>530</v>
      </c>
      <c r="C138" s="2"/>
      <c r="D138" s="206"/>
      <c r="E138" s="206"/>
      <c r="F138" s="206"/>
      <c r="G138" s="206"/>
      <c r="H138" s="206" t="s">
        <v>530</v>
      </c>
      <c r="I138" s="206"/>
    </row>
    <row r="139" spans="1:9">
      <c r="A139" s="206"/>
      <c r="B139" s="2" t="s">
        <v>531</v>
      </c>
      <c r="C139" s="2"/>
      <c r="D139" s="206"/>
      <c r="E139" s="206"/>
      <c r="F139" s="206"/>
      <c r="G139" s="206"/>
      <c r="H139" s="206" t="s">
        <v>531</v>
      </c>
      <c r="I139" s="206"/>
    </row>
    <row r="140" spans="1:9">
      <c r="A140" s="206"/>
      <c r="B140" s="2" t="s">
        <v>532</v>
      </c>
      <c r="C140" s="2"/>
      <c r="D140" s="206"/>
      <c r="E140" s="206"/>
      <c r="F140" s="206"/>
      <c r="G140" s="206"/>
      <c r="H140" s="206" t="s">
        <v>532</v>
      </c>
      <c r="I140" s="206"/>
    </row>
    <row r="141" spans="1:9">
      <c r="A141" s="206"/>
      <c r="B141" s="2" t="s">
        <v>533</v>
      </c>
      <c r="C141" s="2"/>
      <c r="D141" s="206"/>
      <c r="E141" s="206"/>
      <c r="F141" s="206"/>
      <c r="G141" s="206"/>
      <c r="H141" s="206" t="s">
        <v>533</v>
      </c>
      <c r="I141" s="206"/>
    </row>
    <row r="142" spans="1:9">
      <c r="A142" s="206"/>
      <c r="B142" s="2" t="s">
        <v>534</v>
      </c>
      <c r="C142" s="2"/>
      <c r="D142" s="206"/>
      <c r="E142" s="206"/>
      <c r="F142" s="206"/>
      <c r="G142" s="206"/>
      <c r="H142" s="206" t="s">
        <v>534</v>
      </c>
      <c r="I142" s="206"/>
    </row>
    <row r="143" spans="1:9">
      <c r="A143" s="206"/>
      <c r="B143" s="2" t="s">
        <v>535</v>
      </c>
      <c r="C143" s="2"/>
      <c r="D143" s="206"/>
      <c r="E143" s="206"/>
      <c r="F143" s="206"/>
      <c r="G143" s="206"/>
      <c r="H143" s="206" t="s">
        <v>535</v>
      </c>
      <c r="I143" s="206"/>
    </row>
    <row r="144" spans="1:9">
      <c r="A144" s="206"/>
      <c r="B144" s="2" t="s">
        <v>536</v>
      </c>
      <c r="C144" s="2"/>
      <c r="D144" s="206"/>
      <c r="E144" s="206"/>
      <c r="F144" s="206"/>
      <c r="G144" s="206"/>
      <c r="H144" s="206" t="s">
        <v>536</v>
      </c>
      <c r="I144" s="206"/>
    </row>
    <row r="145" spans="1:9">
      <c r="A145" s="206"/>
      <c r="B145" s="2" t="s">
        <v>537</v>
      </c>
      <c r="C145" s="2"/>
      <c r="D145" s="206"/>
      <c r="E145" s="206"/>
      <c r="F145" s="206"/>
      <c r="G145" s="206"/>
      <c r="H145" s="206" t="s">
        <v>537</v>
      </c>
      <c r="I145" s="206"/>
    </row>
    <row r="146" spans="1:9">
      <c r="A146" s="206"/>
      <c r="B146" s="2" t="s">
        <v>538</v>
      </c>
      <c r="C146" s="2"/>
      <c r="D146" s="206"/>
      <c r="E146" s="206"/>
      <c r="F146" s="206"/>
      <c r="G146" s="206"/>
      <c r="H146" s="206" t="s">
        <v>538</v>
      </c>
      <c r="I146" s="206"/>
    </row>
    <row r="147" spans="1:9">
      <c r="A147" s="206"/>
      <c r="B147" s="2" t="s">
        <v>539</v>
      </c>
      <c r="C147" s="2"/>
      <c r="D147" s="206"/>
      <c r="E147" s="206"/>
      <c r="F147" s="206"/>
      <c r="G147" s="206"/>
      <c r="H147" s="206" t="s">
        <v>539</v>
      </c>
      <c r="I147" s="206"/>
    </row>
    <row r="148" spans="1:9">
      <c r="A148" s="206"/>
      <c r="B148" s="2" t="s">
        <v>540</v>
      </c>
      <c r="C148" s="2"/>
      <c r="D148" s="206"/>
      <c r="E148" s="206"/>
      <c r="F148" s="206"/>
      <c r="G148" s="206"/>
      <c r="H148" s="206" t="s">
        <v>540</v>
      </c>
      <c r="I148" s="206"/>
    </row>
    <row r="149" spans="1:9">
      <c r="A149" s="206"/>
      <c r="B149" s="2" t="s">
        <v>541</v>
      </c>
      <c r="C149" s="2"/>
      <c r="D149" s="206"/>
      <c r="E149" s="206"/>
      <c r="F149" s="206"/>
      <c r="G149" s="206"/>
      <c r="H149" s="206" t="s">
        <v>541</v>
      </c>
      <c r="I149" s="206"/>
    </row>
    <row r="150" spans="1:9">
      <c r="A150" s="206"/>
      <c r="B150" s="2" t="s">
        <v>542</v>
      </c>
      <c r="C150" s="2"/>
      <c r="D150" s="206"/>
      <c r="E150" s="206"/>
      <c r="F150" s="206"/>
      <c r="G150" s="206"/>
      <c r="H150" s="206" t="s">
        <v>542</v>
      </c>
      <c r="I150" s="206"/>
    </row>
    <row r="151" spans="1:9">
      <c r="A151" s="206"/>
      <c r="B151" s="2" t="s">
        <v>543</v>
      </c>
      <c r="C151" s="2"/>
      <c r="D151" s="206"/>
      <c r="E151" s="206"/>
      <c r="F151" s="206"/>
      <c r="G151" s="206"/>
      <c r="H151" s="206" t="s">
        <v>543</v>
      </c>
      <c r="I151" s="206"/>
    </row>
    <row r="152" spans="1:9">
      <c r="A152" s="206"/>
      <c r="B152" s="2" t="s">
        <v>544</v>
      </c>
      <c r="C152" s="2"/>
      <c r="D152" s="206"/>
      <c r="E152" s="206"/>
      <c r="F152" s="206"/>
      <c r="G152" s="206"/>
      <c r="H152" s="206" t="s">
        <v>544</v>
      </c>
      <c r="I152" s="206"/>
    </row>
    <row r="153" spans="1:9">
      <c r="A153" s="206"/>
      <c r="B153" s="2" t="s">
        <v>545</v>
      </c>
      <c r="C153" s="2"/>
      <c r="D153" s="206"/>
      <c r="E153" s="206"/>
      <c r="F153" s="206"/>
      <c r="G153" s="206"/>
      <c r="H153" s="206" t="s">
        <v>545</v>
      </c>
      <c r="I153" s="206"/>
    </row>
    <row r="154" spans="1:9">
      <c r="A154" s="206"/>
      <c r="B154" s="2" t="s">
        <v>546</v>
      </c>
      <c r="C154" s="2"/>
      <c r="D154" s="206"/>
      <c r="E154" s="206"/>
      <c r="F154" s="206"/>
      <c r="G154" s="206"/>
      <c r="H154" s="206" t="s">
        <v>546</v>
      </c>
      <c r="I154" s="206"/>
    </row>
  </sheetData>
  <sheetProtection insertHyperlinks="0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D6C72-44F3-4A18-82B6-FD3623959A95}">
  <sheetPr codeName="Sheet65">
    <pageSetUpPr autoPageBreaks="0" fitToPage="1"/>
  </sheetPr>
  <dimension ref="A1:S296"/>
  <sheetViews>
    <sheetView showGridLines="0" topLeftCell="B1" zoomScaleNormal="100" workbookViewId="0">
      <selection activeCell="B1" sqref="B1"/>
    </sheetView>
  </sheetViews>
  <sheetFormatPr defaultColWidth="9.42578125" defaultRowHeight="12.75"/>
  <cols>
    <col min="1" max="1" width="2.42578125" style="37" hidden="1" customWidth="1"/>
    <col min="2" max="2" width="39.42578125" style="37" customWidth="1"/>
    <col min="3" max="5" width="16.42578125" style="37" customWidth="1"/>
    <col min="6" max="6" width="3.42578125" style="37" customWidth="1"/>
    <col min="7" max="10" width="16.42578125" style="37" customWidth="1"/>
    <col min="11" max="11" width="15" style="141" customWidth="1"/>
    <col min="12" max="12" width="16.42578125" style="37" customWidth="1"/>
    <col min="13" max="13" width="3.42578125" style="37" customWidth="1"/>
    <col min="14" max="15" width="16.42578125" style="37" customWidth="1"/>
    <col min="16" max="16" width="19.42578125" style="37" customWidth="1"/>
    <col min="17" max="17" width="16.42578125" style="37" customWidth="1"/>
    <col min="18" max="18" width="16.42578125" style="141" customWidth="1"/>
    <col min="19" max="19" width="16.42578125" style="37" customWidth="1"/>
    <col min="20" max="16384" width="9.42578125" style="37"/>
  </cols>
  <sheetData>
    <row r="1" spans="2:19" s="139" customFormat="1" ht="15" customHeight="1">
      <c r="B1" s="209" t="s">
        <v>1187</v>
      </c>
      <c r="C1" s="434"/>
      <c r="D1" s="434"/>
      <c r="E1" s="434"/>
      <c r="F1" s="434"/>
      <c r="G1" s="434"/>
      <c r="H1" s="434"/>
      <c r="I1" s="434"/>
      <c r="J1" s="434"/>
      <c r="K1" s="434"/>
      <c r="L1" s="434"/>
      <c r="M1" s="434"/>
      <c r="N1" s="434"/>
      <c r="O1" s="434"/>
      <c r="P1" s="434"/>
      <c r="Q1" s="434"/>
      <c r="R1" s="434"/>
      <c r="S1" s="434"/>
    </row>
    <row r="2" spans="2:19" ht="15" customHeight="1">
      <c r="B2" s="386" t="s">
        <v>593</v>
      </c>
      <c r="C2" s="660"/>
      <c r="D2" s="660"/>
      <c r="K2" s="127"/>
      <c r="L2" s="127"/>
      <c r="M2" s="127"/>
      <c r="N2" s="127"/>
      <c r="O2" s="127"/>
      <c r="P2" s="127"/>
      <c r="Q2" s="127"/>
      <c r="R2" s="127"/>
    </row>
    <row r="3" spans="2:19" ht="15" customHeight="1">
      <c r="B3" s="386" t="s">
        <v>594</v>
      </c>
      <c r="C3" s="661"/>
      <c r="D3" s="661"/>
      <c r="K3" s="127"/>
      <c r="L3" s="127"/>
      <c r="M3" s="127"/>
      <c r="N3" s="127"/>
      <c r="O3" s="127"/>
      <c r="P3" s="127"/>
      <c r="Q3" s="127"/>
      <c r="R3" s="127"/>
    </row>
    <row r="4" spans="2:19" ht="15" customHeight="1">
      <c r="B4" s="386" t="s">
        <v>595</v>
      </c>
      <c r="C4" s="662"/>
      <c r="D4" s="662"/>
      <c r="K4" s="37"/>
      <c r="R4" s="37"/>
    </row>
    <row r="5" spans="2:19" ht="15" customHeight="1">
      <c r="B5" s="139"/>
      <c r="K5" s="37"/>
      <c r="R5" s="37"/>
    </row>
    <row r="6" spans="2:19">
      <c r="B6" s="127" t="s">
        <v>596</v>
      </c>
      <c r="K6" s="37"/>
      <c r="R6" s="37"/>
    </row>
    <row r="7" spans="2:19" ht="15" customHeight="1">
      <c r="B7" s="231" t="s">
        <v>600</v>
      </c>
      <c r="C7" s="231" t="s">
        <v>601</v>
      </c>
      <c r="D7" s="231" t="s">
        <v>602</v>
      </c>
      <c r="E7" s="231" t="s">
        <v>603</v>
      </c>
      <c r="F7" s="418"/>
      <c r="G7" s="231" t="s">
        <v>604</v>
      </c>
      <c r="H7" s="231" t="s">
        <v>605</v>
      </c>
      <c r="I7" s="231" t="s">
        <v>606</v>
      </c>
      <c r="J7" s="231" t="s">
        <v>607</v>
      </c>
      <c r="K7" s="231" t="s">
        <v>608</v>
      </c>
      <c r="L7" s="231" t="s">
        <v>609</v>
      </c>
      <c r="M7" s="418"/>
      <c r="N7" s="231" t="s">
        <v>610</v>
      </c>
      <c r="O7" s="231" t="s">
        <v>611</v>
      </c>
      <c r="P7" s="231" t="s">
        <v>612</v>
      </c>
      <c r="Q7" s="231" t="s">
        <v>613</v>
      </c>
      <c r="R7" s="231" t="s">
        <v>614</v>
      </c>
      <c r="S7" s="231" t="s">
        <v>615</v>
      </c>
    </row>
    <row r="8" spans="2:19" ht="24.75" customHeight="1">
      <c r="B8" s="663" t="s">
        <v>1139</v>
      </c>
      <c r="C8" s="640" t="s">
        <v>1188</v>
      </c>
      <c r="D8" s="640"/>
      <c r="E8" s="640"/>
      <c r="F8" s="422"/>
      <c r="G8" s="640" t="s">
        <v>1178</v>
      </c>
      <c r="H8" s="640"/>
      <c r="I8" s="640"/>
      <c r="J8" s="640"/>
      <c r="K8" s="640"/>
      <c r="L8" s="640"/>
      <c r="M8" s="422"/>
      <c r="N8" s="640" t="s">
        <v>1181</v>
      </c>
      <c r="O8" s="640"/>
      <c r="P8" s="640"/>
      <c r="Q8" s="640"/>
      <c r="R8" s="640"/>
      <c r="S8" s="640"/>
    </row>
    <row r="9" spans="2:19" ht="77.25" customHeight="1">
      <c r="B9" s="663"/>
      <c r="C9" s="377" t="s">
        <v>1189</v>
      </c>
      <c r="D9" s="377" t="s">
        <v>1190</v>
      </c>
      <c r="E9" s="377" t="s">
        <v>1191</v>
      </c>
      <c r="F9" s="422"/>
      <c r="G9" s="377" t="s">
        <v>1192</v>
      </c>
      <c r="H9" s="377" t="s">
        <v>1193</v>
      </c>
      <c r="I9" s="377" t="s">
        <v>1182</v>
      </c>
      <c r="J9" s="377" t="s">
        <v>1183</v>
      </c>
      <c r="K9" s="377" t="s">
        <v>1184</v>
      </c>
      <c r="L9" s="377" t="s">
        <v>1185</v>
      </c>
      <c r="M9" s="422"/>
      <c r="N9" s="377" t="s">
        <v>1194</v>
      </c>
      <c r="O9" s="377" t="s">
        <v>1195</v>
      </c>
      <c r="P9" s="377" t="s">
        <v>1182</v>
      </c>
      <c r="Q9" s="377" t="s">
        <v>1183</v>
      </c>
      <c r="R9" s="377" t="s">
        <v>1184</v>
      </c>
      <c r="S9" s="377" t="s">
        <v>1185</v>
      </c>
    </row>
    <row r="10" spans="2:19" ht="27" customHeight="1">
      <c r="B10" s="429" t="s">
        <v>1172</v>
      </c>
      <c r="C10" s="426">
        <f>SUM(C11:C16)</f>
        <v>0</v>
      </c>
      <c r="D10" s="426">
        <f>SUM(D11:D16)</f>
        <v>0</v>
      </c>
      <c r="E10" s="426">
        <f>SUM(E11:E16)</f>
        <v>0</v>
      </c>
      <c r="F10" s="438"/>
      <c r="G10" s="128">
        <f t="shared" ref="G10:L10" si="0">SUM(G11:G16)</f>
        <v>0</v>
      </c>
      <c r="H10" s="128">
        <f t="shared" si="0"/>
        <v>0</v>
      </c>
      <c r="I10" s="128">
        <f t="shared" si="0"/>
        <v>0</v>
      </c>
      <c r="J10" s="128">
        <f t="shared" si="0"/>
        <v>0</v>
      </c>
      <c r="K10" s="128">
        <f t="shared" si="0"/>
        <v>0</v>
      </c>
      <c r="L10" s="128">
        <f t="shared" si="0"/>
        <v>0</v>
      </c>
      <c r="M10" s="438"/>
      <c r="N10" s="128">
        <f t="shared" ref="N10:S10" si="1">SUM(N11:N16)</f>
        <v>0</v>
      </c>
      <c r="O10" s="128">
        <f t="shared" si="1"/>
        <v>0</v>
      </c>
      <c r="P10" s="128">
        <f t="shared" si="1"/>
        <v>0</v>
      </c>
      <c r="Q10" s="128">
        <f t="shared" si="1"/>
        <v>0</v>
      </c>
      <c r="R10" s="128">
        <f t="shared" si="1"/>
        <v>0</v>
      </c>
      <c r="S10" s="128">
        <f t="shared" si="1"/>
        <v>0</v>
      </c>
    </row>
    <row r="11" spans="2:19" ht="27" customHeight="1">
      <c r="B11" s="425" t="s">
        <v>1157</v>
      </c>
      <c r="C11" s="426">
        <f t="shared" ref="C11:C16" si="2">SUM(I11:L11)-(G11-H11)</f>
        <v>0</v>
      </c>
      <c r="D11" s="426">
        <f t="shared" ref="D11:D16" si="3">C11-E11</f>
        <v>0</v>
      </c>
      <c r="E11" s="426">
        <f t="shared" ref="E11:E16" si="4">SUM(P11:S11)-(N11-O11)</f>
        <v>0</v>
      </c>
      <c r="F11" s="438"/>
      <c r="G11" s="131"/>
      <c r="H11" s="131"/>
      <c r="I11" s="131"/>
      <c r="J11" s="131"/>
      <c r="K11" s="128">
        <f t="shared" ref="K11:K16" si="5">+R11</f>
        <v>0</v>
      </c>
      <c r="L11" s="131"/>
      <c r="M11" s="438"/>
      <c r="N11" s="131"/>
      <c r="O11" s="131"/>
      <c r="P11" s="131"/>
      <c r="Q11" s="131"/>
      <c r="R11" s="131"/>
      <c r="S11" s="131"/>
    </row>
    <row r="12" spans="2:19" ht="27" customHeight="1">
      <c r="B12" s="425" t="s">
        <v>1158</v>
      </c>
      <c r="C12" s="426">
        <f t="shared" si="2"/>
        <v>0</v>
      </c>
      <c r="D12" s="426">
        <f t="shared" si="3"/>
        <v>0</v>
      </c>
      <c r="E12" s="426">
        <f t="shared" si="4"/>
        <v>0</v>
      </c>
      <c r="F12" s="438"/>
      <c r="G12" s="131"/>
      <c r="H12" s="131"/>
      <c r="I12" s="131"/>
      <c r="J12" s="131"/>
      <c r="K12" s="128">
        <f t="shared" si="5"/>
        <v>0</v>
      </c>
      <c r="L12" s="131"/>
      <c r="M12" s="438"/>
      <c r="N12" s="131"/>
      <c r="O12" s="131"/>
      <c r="P12" s="131"/>
      <c r="Q12" s="131"/>
      <c r="R12" s="131"/>
      <c r="S12" s="131"/>
    </row>
    <row r="13" spans="2:19" ht="27" customHeight="1">
      <c r="B13" s="425" t="s">
        <v>1159</v>
      </c>
      <c r="C13" s="426">
        <f t="shared" si="2"/>
        <v>0</v>
      </c>
      <c r="D13" s="426">
        <f t="shared" si="3"/>
        <v>0</v>
      </c>
      <c r="E13" s="426">
        <f t="shared" si="4"/>
        <v>0</v>
      </c>
      <c r="F13" s="438"/>
      <c r="G13" s="131"/>
      <c r="H13" s="131"/>
      <c r="I13" s="131"/>
      <c r="J13" s="131"/>
      <c r="K13" s="128">
        <f t="shared" si="5"/>
        <v>0</v>
      </c>
      <c r="L13" s="131"/>
      <c r="M13" s="438"/>
      <c r="N13" s="131"/>
      <c r="O13" s="131"/>
      <c r="P13" s="131"/>
      <c r="Q13" s="131"/>
      <c r="R13" s="131"/>
      <c r="S13" s="131"/>
    </row>
    <row r="14" spans="2:19" ht="27" customHeight="1">
      <c r="B14" s="425" t="s">
        <v>1160</v>
      </c>
      <c r="C14" s="426">
        <f t="shared" si="2"/>
        <v>0</v>
      </c>
      <c r="D14" s="426">
        <f t="shared" si="3"/>
        <v>0</v>
      </c>
      <c r="E14" s="426">
        <f t="shared" si="4"/>
        <v>0</v>
      </c>
      <c r="F14" s="438"/>
      <c r="G14" s="131"/>
      <c r="H14" s="131"/>
      <c r="I14" s="131"/>
      <c r="J14" s="131"/>
      <c r="K14" s="128">
        <f t="shared" si="5"/>
        <v>0</v>
      </c>
      <c r="L14" s="131"/>
      <c r="M14" s="438"/>
      <c r="N14" s="131"/>
      <c r="O14" s="131"/>
      <c r="P14" s="131"/>
      <c r="Q14" s="131"/>
      <c r="R14" s="131"/>
      <c r="S14" s="131"/>
    </row>
    <row r="15" spans="2:19" ht="27" customHeight="1">
      <c r="B15" s="425" t="s">
        <v>1161</v>
      </c>
      <c r="C15" s="426">
        <f t="shared" si="2"/>
        <v>0</v>
      </c>
      <c r="D15" s="426">
        <f t="shared" si="3"/>
        <v>0</v>
      </c>
      <c r="E15" s="426">
        <f t="shared" si="4"/>
        <v>0</v>
      </c>
      <c r="F15" s="438"/>
      <c r="G15" s="131"/>
      <c r="H15" s="131"/>
      <c r="I15" s="131"/>
      <c r="J15" s="131"/>
      <c r="K15" s="128">
        <f t="shared" si="5"/>
        <v>0</v>
      </c>
      <c r="L15" s="131"/>
      <c r="M15" s="438"/>
      <c r="N15" s="131"/>
      <c r="O15" s="131"/>
      <c r="P15" s="131"/>
      <c r="Q15" s="131"/>
      <c r="R15" s="131"/>
      <c r="S15" s="131"/>
    </row>
    <row r="16" spans="2:19" ht="27" customHeight="1">
      <c r="B16" s="425" t="s">
        <v>1162</v>
      </c>
      <c r="C16" s="426">
        <f t="shared" si="2"/>
        <v>0</v>
      </c>
      <c r="D16" s="426">
        <f t="shared" si="3"/>
        <v>0</v>
      </c>
      <c r="E16" s="426">
        <f t="shared" si="4"/>
        <v>0</v>
      </c>
      <c r="F16" s="438"/>
      <c r="G16" s="131"/>
      <c r="H16" s="131"/>
      <c r="I16" s="131"/>
      <c r="J16" s="131"/>
      <c r="K16" s="128">
        <f t="shared" si="5"/>
        <v>0</v>
      </c>
      <c r="L16" s="131"/>
      <c r="M16" s="438"/>
      <c r="N16" s="131"/>
      <c r="O16" s="131"/>
      <c r="P16" s="131"/>
      <c r="Q16" s="131"/>
      <c r="R16" s="131"/>
      <c r="S16" s="131"/>
    </row>
    <row r="17" spans="2:19">
      <c r="B17" s="436"/>
      <c r="C17" s="436"/>
      <c r="D17" s="436"/>
      <c r="E17" s="436"/>
      <c r="F17" s="436"/>
      <c r="G17" s="436"/>
      <c r="H17" s="436"/>
      <c r="I17" s="436"/>
      <c r="J17" s="436"/>
      <c r="K17" s="436"/>
      <c r="L17" s="436"/>
      <c r="M17" s="436"/>
      <c r="N17" s="436"/>
      <c r="O17" s="436"/>
      <c r="P17" s="436"/>
      <c r="Q17" s="436"/>
      <c r="R17" s="436"/>
      <c r="S17" s="436"/>
    </row>
    <row r="18" spans="2:19">
      <c r="C18" s="436"/>
      <c r="D18" s="436"/>
      <c r="E18" s="436"/>
      <c r="F18" s="436"/>
      <c r="G18" s="436"/>
      <c r="H18" s="436"/>
      <c r="I18" s="436"/>
      <c r="J18" s="436"/>
      <c r="K18" s="436"/>
      <c r="L18" s="436"/>
      <c r="M18" s="436"/>
      <c r="N18" s="436"/>
      <c r="O18" s="436"/>
      <c r="P18" s="436"/>
      <c r="Q18" s="436"/>
      <c r="R18" s="436"/>
      <c r="S18" s="436"/>
    </row>
    <row r="19" spans="2:19">
      <c r="B19" s="37" t="s">
        <v>1163</v>
      </c>
      <c r="K19" s="37"/>
      <c r="R19" s="37"/>
    </row>
    <row r="20" spans="2:19">
      <c r="B20" s="7" t="s">
        <v>768</v>
      </c>
      <c r="C20" s="140" t="str">
        <f>IF(COUNTIF(L10:L16,"&gt;"&amp;0)+COUNTIF(S10:S16,"&gt;"&amp;0)&gt;0,"Commentary Required","OK")</f>
        <v>OK</v>
      </c>
      <c r="K20" s="37"/>
      <c r="R20" s="37"/>
    </row>
    <row r="21" spans="2:19">
      <c r="B21" s="7" t="s">
        <v>563</v>
      </c>
      <c r="C21" s="137"/>
      <c r="K21" s="37"/>
      <c r="R21" s="37"/>
    </row>
    <row r="22" spans="2:19">
      <c r="K22" s="37"/>
      <c r="R22" s="37"/>
    </row>
    <row r="23" spans="2:19">
      <c r="K23" s="37"/>
      <c r="R23" s="37"/>
    </row>
    <row r="24" spans="2:19">
      <c r="K24" s="37"/>
      <c r="R24" s="37"/>
    </row>
    <row r="25" spans="2:19">
      <c r="K25" s="37"/>
      <c r="R25" s="37"/>
    </row>
    <row r="26" spans="2:19">
      <c r="K26" s="37"/>
      <c r="R26" s="37"/>
    </row>
    <row r="27" spans="2:19">
      <c r="K27" s="37"/>
      <c r="R27" s="37"/>
    </row>
    <row r="28" spans="2:19">
      <c r="K28" s="37"/>
      <c r="R28" s="37"/>
    </row>
    <row r="29" spans="2:19">
      <c r="K29" s="37"/>
      <c r="R29" s="37"/>
    </row>
    <row r="30" spans="2:19">
      <c r="K30" s="37"/>
      <c r="R30" s="37"/>
    </row>
    <row r="31" spans="2:19">
      <c r="K31" s="37"/>
      <c r="R31" s="37"/>
    </row>
    <row r="32" spans="2:19">
      <c r="K32" s="37"/>
      <c r="R32" s="37"/>
    </row>
    <row r="33" s="37" customFormat="1"/>
    <row r="34" s="37" customFormat="1"/>
    <row r="35" s="37" customFormat="1"/>
    <row r="36" s="37" customFormat="1"/>
    <row r="37" s="37" customFormat="1"/>
    <row r="38" s="37" customFormat="1"/>
    <row r="39" s="37" customFormat="1"/>
    <row r="40" s="37" customFormat="1"/>
    <row r="41" s="37" customFormat="1"/>
    <row r="42" s="37" customFormat="1"/>
    <row r="43" s="37" customFormat="1"/>
    <row r="44" s="37" customFormat="1"/>
    <row r="45" s="37" customFormat="1"/>
    <row r="46" s="37" customFormat="1"/>
    <row r="47" s="37" customFormat="1"/>
    <row r="48" s="37" customFormat="1"/>
    <row r="49" s="37" customFormat="1"/>
    <row r="50" s="37" customFormat="1"/>
    <row r="51" s="37" customFormat="1"/>
    <row r="52" s="37" customFormat="1"/>
    <row r="53" s="37" customFormat="1"/>
    <row r="54" s="37" customFormat="1"/>
    <row r="55" s="37" customFormat="1"/>
    <row r="56" s="37" customFormat="1"/>
    <row r="57" s="37" customFormat="1"/>
    <row r="58" s="37" customFormat="1"/>
    <row r="59" s="37" customFormat="1"/>
    <row r="60" s="37" customFormat="1"/>
    <row r="61" s="37" customFormat="1"/>
    <row r="62" s="37" customFormat="1"/>
    <row r="63" s="37" customFormat="1"/>
    <row r="64" s="37" customFormat="1"/>
    <row r="65" s="37" customFormat="1"/>
    <row r="66" s="37" customFormat="1"/>
    <row r="67" s="37" customFormat="1"/>
    <row r="68" s="37" customFormat="1"/>
    <row r="69" s="37" customFormat="1"/>
    <row r="70" s="37" customFormat="1"/>
    <row r="71" s="37" customFormat="1"/>
    <row r="72" s="37" customFormat="1"/>
    <row r="73" s="37" customFormat="1"/>
    <row r="74" s="37" customFormat="1"/>
    <row r="75" s="37" customFormat="1"/>
    <row r="76" s="37" customFormat="1"/>
    <row r="77" s="37" customFormat="1"/>
    <row r="78" s="37" customFormat="1"/>
    <row r="79" s="37" customFormat="1"/>
    <row r="80" s="37" customFormat="1"/>
    <row r="81" s="37" customFormat="1"/>
    <row r="82" s="37" customFormat="1"/>
    <row r="83" s="37" customFormat="1"/>
    <row r="84" s="37" customFormat="1"/>
    <row r="85" s="37" customFormat="1"/>
    <row r="86" s="37" customFormat="1"/>
    <row r="87" s="37" customFormat="1"/>
    <row r="88" s="37" customFormat="1"/>
    <row r="89" s="37" customFormat="1"/>
    <row r="90" s="37" customFormat="1"/>
    <row r="91" s="37" customFormat="1"/>
    <row r="92" s="37" customFormat="1"/>
    <row r="93" s="37" customFormat="1"/>
    <row r="94" s="37" customFormat="1"/>
    <row r="95" s="37" customFormat="1"/>
    <row r="96" s="37" customFormat="1"/>
    <row r="97" s="37" customFormat="1"/>
    <row r="98" s="37" customFormat="1"/>
    <row r="99" s="37" customFormat="1"/>
    <row r="100" s="37" customFormat="1"/>
    <row r="101" s="37" customFormat="1"/>
    <row r="102" s="37" customFormat="1"/>
    <row r="103" s="37" customFormat="1"/>
    <row r="104" s="37" customFormat="1"/>
    <row r="105" s="37" customFormat="1"/>
    <row r="106" s="37" customFormat="1"/>
    <row r="107" s="37" customFormat="1"/>
    <row r="108" s="37" customFormat="1"/>
    <row r="109" s="37" customFormat="1"/>
    <row r="110" s="37" customFormat="1"/>
    <row r="111" s="37" customFormat="1"/>
    <row r="112" s="37" customFormat="1"/>
    <row r="113" s="37" customFormat="1"/>
    <row r="114" s="37" customFormat="1"/>
    <row r="115" s="37" customFormat="1"/>
    <row r="116" s="37" customFormat="1"/>
    <row r="117" s="37" customFormat="1"/>
    <row r="118" s="37" customFormat="1"/>
    <row r="119" s="37" customFormat="1"/>
    <row r="120" s="37" customFormat="1"/>
    <row r="121" s="37" customFormat="1"/>
    <row r="122" s="37" customFormat="1"/>
    <row r="123" s="37" customFormat="1"/>
    <row r="124" s="37" customFormat="1"/>
    <row r="125" s="37" customFormat="1"/>
    <row r="126" s="37" customFormat="1"/>
    <row r="127" s="37" customFormat="1"/>
    <row r="128" s="37" customFormat="1"/>
    <row r="129" s="37" customFormat="1"/>
    <row r="130" s="37" customFormat="1"/>
    <row r="131" s="37" customFormat="1"/>
    <row r="132" s="37" customFormat="1"/>
    <row r="133" s="37" customFormat="1"/>
    <row r="134" s="37" customFormat="1"/>
    <row r="135" s="37" customFormat="1"/>
    <row r="136" s="37" customFormat="1"/>
    <row r="137" s="37" customFormat="1"/>
    <row r="138" s="37" customFormat="1"/>
    <row r="139" s="37" customFormat="1"/>
    <row r="140" s="37" customFormat="1"/>
    <row r="141" s="37" customFormat="1"/>
    <row r="142" s="37" customFormat="1"/>
    <row r="143" s="37" customFormat="1"/>
    <row r="144" s="37" customFormat="1"/>
    <row r="145" s="37" customFormat="1"/>
    <row r="146" s="37" customFormat="1"/>
    <row r="147" s="37" customFormat="1"/>
    <row r="148" s="37" customFormat="1"/>
    <row r="149" s="37" customFormat="1"/>
    <row r="150" s="37" customFormat="1"/>
    <row r="151" s="37" customFormat="1"/>
    <row r="152" s="37" customFormat="1"/>
    <row r="153" s="37" customFormat="1"/>
    <row r="154" s="37" customFormat="1"/>
    <row r="155" s="37" customFormat="1"/>
    <row r="156" s="37" customFormat="1"/>
    <row r="157" s="37" customFormat="1"/>
    <row r="158" s="37" customFormat="1"/>
    <row r="159" s="37" customFormat="1"/>
    <row r="160" s="37" customFormat="1"/>
    <row r="161" s="37" customFormat="1"/>
    <row r="162" s="37" customFormat="1"/>
    <row r="163" s="37" customFormat="1"/>
    <row r="164" s="37" customFormat="1"/>
    <row r="165" s="37" customFormat="1"/>
    <row r="166" s="37" customFormat="1"/>
    <row r="167" s="37" customFormat="1"/>
    <row r="168" s="37" customFormat="1"/>
    <row r="169" s="37" customFormat="1"/>
    <row r="170" s="37" customFormat="1"/>
    <row r="171" s="37" customFormat="1"/>
    <row r="172" s="37" customFormat="1"/>
    <row r="173" s="37" customFormat="1"/>
    <row r="174" s="37" customFormat="1"/>
    <row r="175" s="37" customFormat="1"/>
    <row r="176" s="37" customFormat="1"/>
    <row r="177" s="37" customFormat="1"/>
    <row r="178" s="37" customFormat="1"/>
    <row r="179" s="37" customFormat="1"/>
    <row r="180" s="37" customFormat="1"/>
    <row r="181" s="37" customFormat="1"/>
    <row r="182" s="37" customFormat="1"/>
    <row r="183" s="37" customFormat="1"/>
    <row r="184" s="37" customFormat="1"/>
    <row r="185" s="37" customFormat="1"/>
    <row r="186" s="37" customFormat="1"/>
    <row r="187" s="37" customFormat="1"/>
    <row r="188" s="37" customFormat="1"/>
    <row r="189" s="37" customFormat="1"/>
    <row r="190" s="37" customFormat="1"/>
    <row r="191" s="37" customFormat="1"/>
    <row r="192" s="37" customFormat="1"/>
    <row r="193" s="37" customFormat="1"/>
    <row r="194" s="37" customFormat="1"/>
    <row r="195" s="37" customFormat="1"/>
    <row r="196" s="37" customFormat="1"/>
    <row r="197" s="37" customFormat="1"/>
    <row r="198" s="37" customFormat="1"/>
    <row r="199" s="37" customFormat="1"/>
    <row r="200" s="37" customFormat="1"/>
    <row r="201" s="37" customFormat="1"/>
    <row r="202" s="37" customFormat="1"/>
    <row r="203" s="37" customFormat="1"/>
    <row r="204" s="37" customFormat="1"/>
    <row r="205" s="37" customFormat="1"/>
    <row r="206" s="37" customFormat="1"/>
    <row r="207" s="37" customFormat="1"/>
    <row r="208" s="37" customFormat="1"/>
    <row r="209" s="37" customFormat="1"/>
    <row r="210" s="37" customFormat="1"/>
    <row r="211" s="37" customFormat="1"/>
    <row r="212" s="37" customFormat="1"/>
    <row r="213" s="37" customFormat="1"/>
    <row r="214" s="37" customFormat="1"/>
    <row r="215" s="37" customFormat="1"/>
    <row r="216" s="37" customFormat="1"/>
    <row r="217" s="37" customFormat="1"/>
    <row r="218" s="37" customFormat="1"/>
    <row r="219" s="37" customFormat="1"/>
    <row r="220" s="37" customFormat="1"/>
    <row r="221" s="37" customFormat="1"/>
    <row r="222" s="37" customFormat="1"/>
    <row r="223" s="37" customFormat="1"/>
    <row r="224" s="37" customFormat="1"/>
    <row r="225" s="37" customFormat="1"/>
    <row r="226" s="37" customFormat="1"/>
    <row r="227" s="37" customFormat="1"/>
    <row r="228" s="37" customFormat="1"/>
    <row r="229" s="37" customFormat="1"/>
    <row r="230" s="37" customFormat="1"/>
    <row r="231" s="37" customFormat="1"/>
    <row r="232" s="37" customFormat="1"/>
    <row r="233" s="37" customFormat="1"/>
    <row r="234" s="37" customFormat="1"/>
    <row r="235" s="37" customFormat="1"/>
    <row r="236" s="37" customFormat="1"/>
    <row r="237" s="37" customFormat="1"/>
    <row r="238" s="37" customFormat="1"/>
    <row r="239" s="37" customFormat="1"/>
    <row r="240" s="37" customFormat="1"/>
    <row r="241" s="37" customFormat="1"/>
    <row r="242" s="37" customFormat="1"/>
    <row r="243" s="37" customFormat="1"/>
    <row r="244" s="37" customFormat="1"/>
    <row r="245" s="37" customFormat="1"/>
    <row r="246" s="37" customFormat="1"/>
    <row r="247" s="37" customFormat="1"/>
    <row r="248" s="37" customFormat="1"/>
    <row r="249" s="37" customFormat="1"/>
    <row r="250" s="37" customFormat="1"/>
    <row r="251" s="37" customFormat="1"/>
    <row r="252" s="37" customFormat="1"/>
    <row r="253" s="37" customFormat="1"/>
    <row r="254" s="37" customFormat="1"/>
    <row r="255" s="37" customFormat="1"/>
    <row r="256" s="37" customFormat="1"/>
    <row r="257" s="37" customFormat="1"/>
    <row r="258" s="37" customFormat="1"/>
    <row r="259" s="37" customFormat="1"/>
    <row r="260" s="37" customFormat="1"/>
    <row r="261" s="37" customFormat="1"/>
    <row r="262" s="37" customFormat="1"/>
    <row r="263" s="37" customFormat="1"/>
    <row r="264" s="37" customFormat="1"/>
    <row r="265" s="37" customFormat="1"/>
    <row r="266" s="37" customFormat="1"/>
    <row r="267" s="37" customFormat="1"/>
    <row r="268" s="37" customFormat="1"/>
    <row r="269" s="37" customFormat="1"/>
    <row r="270" s="37" customFormat="1"/>
    <row r="271" s="37" customFormat="1"/>
    <row r="272" s="37" customFormat="1"/>
    <row r="273" s="37" customFormat="1"/>
    <row r="274" s="37" customFormat="1"/>
    <row r="275" s="37" customFormat="1"/>
    <row r="276" s="37" customFormat="1"/>
    <row r="277" s="37" customFormat="1"/>
    <row r="278" s="37" customFormat="1"/>
    <row r="279" s="37" customFormat="1"/>
    <row r="280" s="37" customFormat="1"/>
    <row r="281" s="37" customFormat="1"/>
    <row r="282" s="37" customFormat="1"/>
    <row r="283" s="37" customFormat="1"/>
    <row r="284" s="37" customFormat="1"/>
    <row r="285" s="37" customFormat="1"/>
    <row r="286" s="37" customFormat="1"/>
    <row r="287" s="37" customFormat="1"/>
    <row r="288" s="37" customFormat="1"/>
    <row r="289" s="37" customFormat="1"/>
    <row r="290" s="37" customFormat="1"/>
    <row r="291" s="37" customFormat="1"/>
    <row r="292" s="37" customFormat="1"/>
    <row r="293" s="37" customFormat="1"/>
    <row r="294" s="37" customFormat="1"/>
    <row r="295" s="37" customFormat="1"/>
    <row r="296" s="37" customFormat="1"/>
  </sheetData>
  <sheetProtection insertHyperlinks="0"/>
  <mergeCells count="7">
    <mergeCell ref="N8:S8"/>
    <mergeCell ref="C2:D2"/>
    <mergeCell ref="C3:D3"/>
    <mergeCell ref="C4:D4"/>
    <mergeCell ref="B8:B9"/>
    <mergeCell ref="C8:E8"/>
    <mergeCell ref="G8:L8"/>
  </mergeCells>
  <conditionalFormatting sqref="C20">
    <cfRule type="cellIs" dxfId="45" priority="1" operator="equal">
      <formula>"Commentary Required"</formula>
    </cfRule>
    <cfRule type="cellIs" dxfId="44" priority="2" operator="equal">
      <formula>"OK"</formula>
    </cfRule>
    <cfRule type="cellIs" dxfId="43" priority="3" operator="equal">
      <formula>"Error"</formula>
    </cfRule>
  </conditionalFormatting>
  <dataValidations count="1">
    <dataValidation type="decimal" allowBlank="1" showInputMessage="1" showErrorMessage="1" errorTitle="Error" error="Please enter a number of +/- 11 digits" sqref="N11:S16 G11:J16 L11:L16" xr:uid="{4AA24A8C-D627-4FFE-B4D9-8BB3AE6B73DE}">
      <formula1>-99999999999</formula1>
      <formula2>99999999999</formula2>
    </dataValidation>
  </dataValidations>
  <pageMargins left="0.7" right="0.7" top="0.75" bottom="0.75" header="0.3" footer="0.3"/>
  <pageSetup paperSize="8" scale="65" orientation="landscape" r:id="rId1"/>
  <drawing r:id="rId2"/>
  <legacyDrawing r:id="rId3"/>
  <controls>
    <mc:AlternateContent xmlns:mc="http://schemas.openxmlformats.org/markup-compatibility/2006">
      <mc:Choice Requires="x14">
        <control shapeId="20481" r:id="rId4" name="FLT5B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6</xdr:col>
                <xdr:colOff>333375</xdr:colOff>
                <xdr:row>3</xdr:row>
                <xdr:rowOff>133350</xdr:rowOff>
              </to>
            </anchor>
          </controlPr>
        </control>
      </mc:Choice>
      <mc:Fallback>
        <control shapeId="20481" r:id="rId4" name="FLT5B_Clear_Worksheet"/>
      </mc:Fallback>
    </mc:AlternateContent>
  </control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C2199-281C-4D21-A4D1-7DE6DDC95398}">
  <sheetPr codeName="Sheet66">
    <pageSetUpPr autoPageBreaks="0" fitToPage="1"/>
  </sheetPr>
  <dimension ref="A1:BP163"/>
  <sheetViews>
    <sheetView showGridLines="0" topLeftCell="B1" zoomScaleNormal="100" workbookViewId="0">
      <selection activeCell="B1" sqref="B1"/>
    </sheetView>
  </sheetViews>
  <sheetFormatPr defaultColWidth="9.42578125" defaultRowHeight="12.75"/>
  <cols>
    <col min="1" max="1" width="2.42578125" style="37" hidden="1" customWidth="1"/>
    <col min="2" max="2" width="39.42578125" style="37" customWidth="1"/>
    <col min="3" max="5" width="16.42578125" style="37" customWidth="1"/>
    <col min="6" max="6" width="3.42578125" style="37" customWidth="1"/>
    <col min="7" max="10" width="16.42578125" style="37" customWidth="1"/>
    <col min="11" max="11" width="17.42578125" style="37" customWidth="1"/>
    <col min="12" max="12" width="3.42578125" style="37" customWidth="1"/>
    <col min="13" max="16" width="16.42578125" style="37" customWidth="1"/>
    <col min="17" max="17" width="15.42578125" style="37" customWidth="1"/>
    <col min="18" max="18" width="2.42578125" style="37" customWidth="1"/>
    <col min="19" max="19" width="3.5703125" style="37" customWidth="1"/>
    <col min="20" max="20" width="15.42578125" style="37" customWidth="1"/>
    <col min="21" max="21" width="22.7109375" style="37" customWidth="1"/>
    <col min="22" max="22" width="3.5703125" style="37" customWidth="1"/>
    <col min="23" max="27" width="9.42578125" style="37"/>
    <col min="28" max="28" width="9.42578125" style="142" customWidth="1"/>
    <col min="29" max="29" width="9.42578125" style="142"/>
    <col min="30" max="16384" width="9.42578125" style="37"/>
  </cols>
  <sheetData>
    <row r="1" spans="1:29" ht="15" customHeight="1">
      <c r="B1" s="209" t="s">
        <v>1196</v>
      </c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439"/>
    </row>
    <row r="2" spans="1:29" ht="15" customHeight="1">
      <c r="B2" s="386" t="s">
        <v>593</v>
      </c>
      <c r="C2" s="666"/>
      <c r="D2" s="667"/>
      <c r="L2" s="440"/>
      <c r="M2" s="440"/>
      <c r="N2" s="440"/>
      <c r="O2" s="440"/>
      <c r="P2" s="440"/>
      <c r="Q2" s="440"/>
      <c r="R2" s="440"/>
      <c r="S2" s="440"/>
    </row>
    <row r="3" spans="1:29" ht="15" customHeight="1">
      <c r="B3" s="386" t="s">
        <v>594</v>
      </c>
      <c r="C3" s="668"/>
      <c r="D3" s="669"/>
      <c r="L3" s="440"/>
      <c r="M3" s="440"/>
      <c r="N3" s="440"/>
      <c r="O3" s="440"/>
      <c r="P3" s="440"/>
      <c r="Q3" s="440"/>
      <c r="R3" s="440"/>
      <c r="S3" s="440"/>
    </row>
    <row r="4" spans="1:29" ht="15" customHeight="1">
      <c r="B4" s="386" t="s">
        <v>595</v>
      </c>
      <c r="C4" s="670"/>
      <c r="D4" s="671"/>
      <c r="L4" s="127"/>
      <c r="M4" s="127"/>
      <c r="N4" s="127"/>
      <c r="O4" s="127"/>
      <c r="P4" s="127"/>
      <c r="Q4" s="127"/>
      <c r="R4" s="127"/>
      <c r="S4" s="127"/>
    </row>
    <row r="5" spans="1:29" ht="15" customHeight="1"/>
    <row r="6" spans="1:29">
      <c r="B6" s="127" t="s">
        <v>596</v>
      </c>
    </row>
    <row r="7" spans="1:29" ht="22.5" customHeight="1">
      <c r="B7" s="417" t="s">
        <v>600</v>
      </c>
      <c r="C7" s="417" t="s">
        <v>601</v>
      </c>
      <c r="D7" s="417" t="s">
        <v>602</v>
      </c>
      <c r="E7" s="417" t="s">
        <v>603</v>
      </c>
      <c r="G7" s="231" t="s">
        <v>604</v>
      </c>
      <c r="H7" s="231" t="s">
        <v>605</v>
      </c>
      <c r="I7" s="231" t="s">
        <v>606</v>
      </c>
      <c r="J7" s="231" t="s">
        <v>607</v>
      </c>
      <c r="K7" s="231" t="s">
        <v>608</v>
      </c>
      <c r="L7" s="418"/>
      <c r="M7" s="231" t="s">
        <v>609</v>
      </c>
      <c r="N7" s="231" t="s">
        <v>610</v>
      </c>
      <c r="O7" s="231" t="s">
        <v>611</v>
      </c>
      <c r="P7" s="231" t="s">
        <v>612</v>
      </c>
      <c r="Q7" s="231" t="s">
        <v>613</v>
      </c>
      <c r="R7" s="419"/>
      <c r="S7" s="419"/>
      <c r="T7" s="231" t="s">
        <v>1137</v>
      </c>
      <c r="U7" s="231" t="s">
        <v>1138</v>
      </c>
    </row>
    <row r="8" spans="1:29" ht="24.75" customHeight="1">
      <c r="A8" s="12"/>
      <c r="B8" s="663" t="s">
        <v>1197</v>
      </c>
      <c r="C8" s="640" t="s">
        <v>1140</v>
      </c>
      <c r="D8" s="640"/>
      <c r="E8" s="640"/>
      <c r="F8" s="420"/>
      <c r="G8" s="664" t="s">
        <v>1141</v>
      </c>
      <c r="H8" s="664"/>
      <c r="I8" s="664"/>
      <c r="J8" s="664"/>
      <c r="K8" s="664"/>
      <c r="L8" s="422"/>
      <c r="M8" s="664" t="s">
        <v>1142</v>
      </c>
      <c r="N8" s="664"/>
      <c r="O8" s="664"/>
      <c r="P8" s="664"/>
      <c r="Q8" s="664"/>
      <c r="R8" s="423"/>
      <c r="S8" s="441"/>
      <c r="T8" s="672" t="s">
        <v>1198</v>
      </c>
      <c r="U8" s="672"/>
    </row>
    <row r="9" spans="1:29" ht="100.15" customHeight="1">
      <c r="B9" s="663"/>
      <c r="C9" s="377" t="s">
        <v>1199</v>
      </c>
      <c r="D9" s="377" t="s">
        <v>1145</v>
      </c>
      <c r="E9" s="377" t="s">
        <v>1146</v>
      </c>
      <c r="F9" s="420"/>
      <c r="G9" s="421" t="s">
        <v>1147</v>
      </c>
      <c r="H9" s="421" t="s">
        <v>1148</v>
      </c>
      <c r="I9" s="421" t="s">
        <v>1149</v>
      </c>
      <c r="J9" s="421" t="s">
        <v>1150</v>
      </c>
      <c r="K9" s="421" t="s">
        <v>1151</v>
      </c>
      <c r="L9" s="422"/>
      <c r="M9" s="421" t="s">
        <v>1152</v>
      </c>
      <c r="N9" s="421" t="s">
        <v>1153</v>
      </c>
      <c r="O9" s="421" t="s">
        <v>1154</v>
      </c>
      <c r="P9" s="421" t="s">
        <v>1150</v>
      </c>
      <c r="Q9" s="421" t="s">
        <v>1151</v>
      </c>
      <c r="R9" s="423"/>
      <c r="S9" s="422"/>
      <c r="T9" s="442" t="s">
        <v>1155</v>
      </c>
      <c r="U9" s="442" t="s">
        <v>590</v>
      </c>
      <c r="Y9" s="424"/>
      <c r="Z9" s="424"/>
    </row>
    <row r="10" spans="1:29" ht="15" customHeight="1">
      <c r="B10" s="443" t="s">
        <v>1200</v>
      </c>
      <c r="C10" s="143">
        <f>SUM(C11,C28)</f>
        <v>0</v>
      </c>
      <c r="D10" s="143">
        <f>SUM(D11,D28)</f>
        <v>0</v>
      </c>
      <c r="E10" s="143">
        <f>SUM(E11,E28)</f>
        <v>0</v>
      </c>
      <c r="F10" s="444"/>
      <c r="G10" s="144">
        <f>SUM(G11,G28)</f>
        <v>0</v>
      </c>
      <c r="H10" s="144">
        <f>SUM(H11,H28)</f>
        <v>0</v>
      </c>
      <c r="I10" s="144">
        <f>SUM(I11,I28)</f>
        <v>0</v>
      </c>
      <c r="J10" s="144">
        <f>SUM(J11,J28)</f>
        <v>0</v>
      </c>
      <c r="K10" s="144">
        <f>SUM(K11,K28)</f>
        <v>0</v>
      </c>
      <c r="L10" s="445"/>
      <c r="M10" s="144">
        <f>SUM(M11,M28)</f>
        <v>0</v>
      </c>
      <c r="N10" s="144">
        <f>SUM(N11,N28)</f>
        <v>0</v>
      </c>
      <c r="O10" s="144">
        <f>SUM(O11,O28)</f>
        <v>0</v>
      </c>
      <c r="P10" s="144">
        <f>SUM(P11,P28)</f>
        <v>0</v>
      </c>
      <c r="Q10" s="144">
        <f>SUM(Q11,Q28)</f>
        <v>0</v>
      </c>
      <c r="R10" s="446"/>
      <c r="S10" s="447"/>
      <c r="T10" s="145"/>
      <c r="U10" s="146"/>
      <c r="AC10" s="142" t="s">
        <v>1201</v>
      </c>
    </row>
    <row r="11" spans="1:29" ht="15" customHeight="1">
      <c r="B11" s="448" t="s">
        <v>1202</v>
      </c>
      <c r="C11" s="143">
        <f>+SUM(C12:C18,C21,C24)</f>
        <v>0</v>
      </c>
      <c r="D11" s="143">
        <f>+SUM(D12:D18,D21,D24)</f>
        <v>0</v>
      </c>
      <c r="E11" s="143">
        <f>+SUM(E12:E18,E21,E24)</f>
        <v>0</v>
      </c>
      <c r="F11" s="444"/>
      <c r="G11" s="144">
        <f>+SUM(G12:G18,G21,G24)</f>
        <v>0</v>
      </c>
      <c r="H11" s="144">
        <f>+SUM(H12:H18,H21,H24)</f>
        <v>0</v>
      </c>
      <c r="I11" s="144">
        <f>+SUM(I12:I18,I21,I24)</f>
        <v>0</v>
      </c>
      <c r="J11" s="144">
        <f>+SUM(J12:J18,J21,J24)</f>
        <v>0</v>
      </c>
      <c r="K11" s="144">
        <f>+SUM(K12:K18,K21,K24)</f>
        <v>0</v>
      </c>
      <c r="L11" s="147"/>
      <c r="M11" s="144">
        <f>+SUM(M12:M18,M21,M24)</f>
        <v>0</v>
      </c>
      <c r="N11" s="144">
        <f>+SUM(N12:N18,N21,N24)</f>
        <v>0</v>
      </c>
      <c r="O11" s="144">
        <f>+SUM(O12:O18,O21,O24)</f>
        <v>0</v>
      </c>
      <c r="P11" s="144">
        <f>+SUM(P12:P18,P21,P24)</f>
        <v>0</v>
      </c>
      <c r="Q11" s="144">
        <f>+SUM(Q12:Q18,Q21,Q24)</f>
        <v>0</v>
      </c>
      <c r="R11" s="129"/>
      <c r="S11" s="129"/>
      <c r="T11" s="145"/>
      <c r="U11" s="146"/>
      <c r="AB11" s="142" t="s">
        <v>1201</v>
      </c>
      <c r="AC11" s="142" t="s">
        <v>1201</v>
      </c>
    </row>
    <row r="12" spans="1:29" ht="15" customHeight="1">
      <c r="B12" s="425" t="s">
        <v>1203</v>
      </c>
      <c r="C12" s="144">
        <f t="shared" ref="C12:C17" si="0">SUM(G12:K12)</f>
        <v>0</v>
      </c>
      <c r="D12" s="144">
        <f t="shared" ref="D12:D17" si="1">C12-E12</f>
        <v>0</v>
      </c>
      <c r="E12" s="144">
        <f t="shared" ref="E12:E17" si="2">SUM(M12:Q12)</f>
        <v>0</v>
      </c>
      <c r="F12" s="444"/>
      <c r="G12" s="148"/>
      <c r="H12" s="148"/>
      <c r="I12" s="144">
        <f t="shared" ref="I12:J17" si="3">O12</f>
        <v>0</v>
      </c>
      <c r="J12" s="144">
        <f t="shared" si="3"/>
        <v>0</v>
      </c>
      <c r="K12" s="148"/>
      <c r="L12" s="444"/>
      <c r="M12" s="148"/>
      <c r="N12" s="148"/>
      <c r="O12" s="148"/>
      <c r="P12" s="148"/>
      <c r="Q12" s="148"/>
      <c r="R12" s="427"/>
      <c r="S12" s="427"/>
      <c r="T12" s="149" t="str">
        <f t="shared" ref="T12:T17" si="4">IF(AND(D12&gt;=0,G12-M12&gt;=0,H12-N12&gt;=0),"OK","Please explain =&gt;")</f>
        <v>OK</v>
      </c>
      <c r="U12" s="80"/>
      <c r="AB12" s="142" t="s">
        <v>1204</v>
      </c>
      <c r="AC12" s="142" t="s">
        <v>1205</v>
      </c>
    </row>
    <row r="13" spans="1:29" ht="15" customHeight="1">
      <c r="B13" s="425" t="s">
        <v>1206</v>
      </c>
      <c r="C13" s="144">
        <f t="shared" si="0"/>
        <v>0</v>
      </c>
      <c r="D13" s="144">
        <f t="shared" si="1"/>
        <v>0</v>
      </c>
      <c r="E13" s="144">
        <f t="shared" si="2"/>
        <v>0</v>
      </c>
      <c r="F13" s="444"/>
      <c r="G13" s="148"/>
      <c r="H13" s="148"/>
      <c r="I13" s="144">
        <f t="shared" si="3"/>
        <v>0</v>
      </c>
      <c r="J13" s="144">
        <f t="shared" si="3"/>
        <v>0</v>
      </c>
      <c r="K13" s="148"/>
      <c r="L13" s="150"/>
      <c r="M13" s="148"/>
      <c r="N13" s="148"/>
      <c r="O13" s="148"/>
      <c r="P13" s="148"/>
      <c r="Q13" s="148"/>
      <c r="R13" s="134"/>
      <c r="S13" s="134"/>
      <c r="T13" s="149" t="str">
        <f t="shared" si="4"/>
        <v>OK</v>
      </c>
      <c r="U13" s="80"/>
      <c r="AB13" s="142" t="s">
        <v>1207</v>
      </c>
      <c r="AC13" s="142" t="s">
        <v>1208</v>
      </c>
    </row>
    <row r="14" spans="1:29" ht="15" customHeight="1">
      <c r="B14" s="425" t="s">
        <v>1209</v>
      </c>
      <c r="C14" s="144">
        <f t="shared" si="0"/>
        <v>0</v>
      </c>
      <c r="D14" s="144">
        <f t="shared" si="1"/>
        <v>0</v>
      </c>
      <c r="E14" s="144">
        <f t="shared" si="2"/>
        <v>0</v>
      </c>
      <c r="F14" s="444"/>
      <c r="G14" s="148"/>
      <c r="H14" s="148"/>
      <c r="I14" s="144">
        <f t="shared" si="3"/>
        <v>0</v>
      </c>
      <c r="J14" s="144">
        <f t="shared" si="3"/>
        <v>0</v>
      </c>
      <c r="K14" s="148"/>
      <c r="L14" s="147"/>
      <c r="M14" s="148"/>
      <c r="N14" s="148"/>
      <c r="O14" s="148"/>
      <c r="P14" s="148"/>
      <c r="Q14" s="148"/>
      <c r="R14" s="134"/>
      <c r="S14" s="134"/>
      <c r="T14" s="149" t="str">
        <f t="shared" si="4"/>
        <v>OK</v>
      </c>
      <c r="U14" s="80"/>
      <c r="AB14" s="142" t="s">
        <v>1210</v>
      </c>
      <c r="AC14" s="142" t="s">
        <v>1211</v>
      </c>
    </row>
    <row r="15" spans="1:29" ht="15" customHeight="1">
      <c r="B15" s="425" t="s">
        <v>1212</v>
      </c>
      <c r="C15" s="144">
        <f t="shared" si="0"/>
        <v>0</v>
      </c>
      <c r="D15" s="144">
        <f t="shared" si="1"/>
        <v>0</v>
      </c>
      <c r="E15" s="144">
        <f t="shared" si="2"/>
        <v>0</v>
      </c>
      <c r="F15" s="444"/>
      <c r="G15" s="148"/>
      <c r="H15" s="148"/>
      <c r="I15" s="144">
        <f t="shared" si="3"/>
        <v>0</v>
      </c>
      <c r="J15" s="144">
        <f t="shared" si="3"/>
        <v>0</v>
      </c>
      <c r="K15" s="148"/>
      <c r="L15" s="150"/>
      <c r="M15" s="148"/>
      <c r="N15" s="148"/>
      <c r="O15" s="148"/>
      <c r="P15" s="148"/>
      <c r="Q15" s="148"/>
      <c r="R15" s="134"/>
      <c r="S15" s="134"/>
      <c r="T15" s="149" t="str">
        <f t="shared" si="4"/>
        <v>OK</v>
      </c>
      <c r="U15" s="80"/>
      <c r="X15" s="12"/>
      <c r="AB15" s="449" t="s">
        <v>1213</v>
      </c>
      <c r="AC15" s="449" t="s">
        <v>1214</v>
      </c>
    </row>
    <row r="16" spans="1:29" ht="15" customHeight="1">
      <c r="B16" s="425" t="s">
        <v>1215</v>
      </c>
      <c r="C16" s="144">
        <f t="shared" si="0"/>
        <v>0</v>
      </c>
      <c r="D16" s="144">
        <f t="shared" si="1"/>
        <v>0</v>
      </c>
      <c r="E16" s="144">
        <f t="shared" si="2"/>
        <v>0</v>
      </c>
      <c r="F16" s="444"/>
      <c r="G16" s="148"/>
      <c r="H16" s="148"/>
      <c r="I16" s="144">
        <f t="shared" si="3"/>
        <v>0</v>
      </c>
      <c r="J16" s="144">
        <f t="shared" si="3"/>
        <v>0</v>
      </c>
      <c r="K16" s="148"/>
      <c r="L16" s="150"/>
      <c r="M16" s="148"/>
      <c r="N16" s="148"/>
      <c r="O16" s="148"/>
      <c r="P16" s="148"/>
      <c r="Q16" s="148"/>
      <c r="R16" s="134"/>
      <c r="S16" s="134"/>
      <c r="T16" s="149" t="str">
        <f t="shared" si="4"/>
        <v>OK</v>
      </c>
      <c r="U16" s="80"/>
      <c r="X16" s="12"/>
      <c r="AB16" s="449" t="s">
        <v>1216</v>
      </c>
      <c r="AC16" s="449" t="s">
        <v>1217</v>
      </c>
    </row>
    <row r="17" spans="2:29" ht="15" customHeight="1">
      <c r="B17" s="425" t="s">
        <v>1218</v>
      </c>
      <c r="C17" s="144">
        <f t="shared" si="0"/>
        <v>0</v>
      </c>
      <c r="D17" s="144">
        <f t="shared" si="1"/>
        <v>0</v>
      </c>
      <c r="E17" s="144">
        <f t="shared" si="2"/>
        <v>0</v>
      </c>
      <c r="F17" s="444"/>
      <c r="G17" s="148"/>
      <c r="H17" s="148"/>
      <c r="I17" s="144">
        <f t="shared" si="3"/>
        <v>0</v>
      </c>
      <c r="J17" s="144">
        <f t="shared" si="3"/>
        <v>0</v>
      </c>
      <c r="K17" s="148"/>
      <c r="L17" s="150"/>
      <c r="M17" s="148"/>
      <c r="N17" s="148"/>
      <c r="O17" s="148"/>
      <c r="P17" s="148"/>
      <c r="Q17" s="148"/>
      <c r="R17" s="134"/>
      <c r="S17" s="134"/>
      <c r="T17" s="149" t="str">
        <f t="shared" si="4"/>
        <v>OK</v>
      </c>
      <c r="U17" s="80"/>
      <c r="X17" s="12"/>
      <c r="AB17" s="449" t="s">
        <v>1219</v>
      </c>
      <c r="AC17" s="449" t="s">
        <v>1220</v>
      </c>
    </row>
    <row r="18" spans="2:29" ht="15" customHeight="1">
      <c r="B18" s="450" t="s">
        <v>1221</v>
      </c>
      <c r="C18" s="144">
        <f>+C19+C20</f>
        <v>0</v>
      </c>
      <c r="D18" s="144">
        <f>+D19+D20</f>
        <v>0</v>
      </c>
      <c r="E18" s="144">
        <f>+E19+E20</f>
        <v>0</v>
      </c>
      <c r="F18" s="444"/>
      <c r="G18" s="144">
        <f>+G19+G20</f>
        <v>0</v>
      </c>
      <c r="H18" s="144">
        <f>+H19+H20</f>
        <v>0</v>
      </c>
      <c r="I18" s="144">
        <f>+I19+I20</f>
        <v>0</v>
      </c>
      <c r="J18" s="144">
        <f>+J19+J20</f>
        <v>0</v>
      </c>
      <c r="K18" s="144">
        <f>+K19+K20</f>
        <v>0</v>
      </c>
      <c r="L18" s="150"/>
      <c r="M18" s="144">
        <f>+M19+M20</f>
        <v>0</v>
      </c>
      <c r="N18" s="144">
        <f>+N19+N20</f>
        <v>0</v>
      </c>
      <c r="O18" s="144">
        <f>+O19+O20</f>
        <v>0</v>
      </c>
      <c r="P18" s="144">
        <f>+P19+P20</f>
        <v>0</v>
      </c>
      <c r="Q18" s="144">
        <f>+Q19+Q20</f>
        <v>0</v>
      </c>
      <c r="R18" s="134"/>
      <c r="S18" s="134"/>
      <c r="T18" s="145"/>
      <c r="U18" s="146"/>
      <c r="X18" s="12"/>
      <c r="AB18" s="449" t="s">
        <v>1222</v>
      </c>
      <c r="AC18" s="449" t="s">
        <v>1201</v>
      </c>
    </row>
    <row r="19" spans="2:29" ht="15" customHeight="1">
      <c r="B19" s="451" t="s">
        <v>1223</v>
      </c>
      <c r="C19" s="151">
        <f>SUM(G19:K19)</f>
        <v>0</v>
      </c>
      <c r="D19" s="151">
        <f>C19-E19</f>
        <v>0</v>
      </c>
      <c r="E19" s="151">
        <f>SUM(M19:Q19)</f>
        <v>0</v>
      </c>
      <c r="F19" s="444"/>
      <c r="G19" s="148"/>
      <c r="H19" s="148"/>
      <c r="I19" s="144">
        <f>O19</f>
        <v>0</v>
      </c>
      <c r="J19" s="144">
        <f>P19</f>
        <v>0</v>
      </c>
      <c r="K19" s="148"/>
      <c r="L19" s="147"/>
      <c r="M19" s="148"/>
      <c r="N19" s="148"/>
      <c r="O19" s="148"/>
      <c r="P19" s="148"/>
      <c r="Q19" s="148"/>
      <c r="R19" s="135"/>
      <c r="S19" s="135"/>
      <c r="T19" s="149" t="str">
        <f>IF(AND(D19&gt;=0,G19-M19&gt;=0,H19-N19&gt;=0),"OK","Please explain =&gt;")</f>
        <v>OK</v>
      </c>
      <c r="U19" s="80"/>
      <c r="X19" s="12"/>
      <c r="AB19" s="449" t="s">
        <v>1224</v>
      </c>
      <c r="AC19" s="449" t="s">
        <v>1225</v>
      </c>
    </row>
    <row r="20" spans="2:29" ht="15" customHeight="1">
      <c r="B20" s="451" t="s">
        <v>1226</v>
      </c>
      <c r="C20" s="151">
        <f>SUM(G20:K20)</f>
        <v>0</v>
      </c>
      <c r="D20" s="151">
        <f>C20-E20</f>
        <v>0</v>
      </c>
      <c r="E20" s="151">
        <f>SUM(M20:Q20)</f>
        <v>0</v>
      </c>
      <c r="F20" s="444"/>
      <c r="G20" s="148"/>
      <c r="H20" s="148"/>
      <c r="I20" s="144">
        <f>O20</f>
        <v>0</v>
      </c>
      <c r="J20" s="144">
        <f>P20</f>
        <v>0</v>
      </c>
      <c r="K20" s="148"/>
      <c r="L20" s="150"/>
      <c r="M20" s="148"/>
      <c r="N20" s="148"/>
      <c r="O20" s="148"/>
      <c r="P20" s="148"/>
      <c r="Q20" s="148"/>
      <c r="R20" s="134"/>
      <c r="S20" s="134"/>
      <c r="T20" s="149" t="str">
        <f>IF(AND(D20&gt;=0,G20-M20&gt;=0,H20-N20&gt;=0),"OK","Please explain =&gt;")</f>
        <v>OK</v>
      </c>
      <c r="U20" s="80"/>
      <c r="X20" s="12"/>
      <c r="AB20" s="449" t="s">
        <v>1227</v>
      </c>
      <c r="AC20" s="449" t="s">
        <v>1228</v>
      </c>
    </row>
    <row r="21" spans="2:29" ht="15" customHeight="1">
      <c r="B21" s="450" t="s">
        <v>1229</v>
      </c>
      <c r="C21" s="144">
        <f>+C22+C23</f>
        <v>0</v>
      </c>
      <c r="D21" s="144">
        <f>+D22+D23</f>
        <v>0</v>
      </c>
      <c r="E21" s="144">
        <f>+E22+E23</f>
        <v>0</v>
      </c>
      <c r="F21" s="444"/>
      <c r="G21" s="144">
        <f>+G22+G23</f>
        <v>0</v>
      </c>
      <c r="H21" s="144">
        <f>+H22+H23</f>
        <v>0</v>
      </c>
      <c r="I21" s="144">
        <f>+I22+I23</f>
        <v>0</v>
      </c>
      <c r="J21" s="144">
        <f>+J22+J23</f>
        <v>0</v>
      </c>
      <c r="K21" s="144">
        <f>+K22+K23</f>
        <v>0</v>
      </c>
      <c r="L21" s="150"/>
      <c r="M21" s="144">
        <f>+M22+M23</f>
        <v>0</v>
      </c>
      <c r="N21" s="144">
        <f>+N22+N23</f>
        <v>0</v>
      </c>
      <c r="O21" s="144">
        <f>+O22+O23</f>
        <v>0</v>
      </c>
      <c r="P21" s="144">
        <f>+P22+P23</f>
        <v>0</v>
      </c>
      <c r="Q21" s="144">
        <f>+Q22+Q23</f>
        <v>0</v>
      </c>
      <c r="R21" s="134"/>
      <c r="S21" s="134"/>
      <c r="T21" s="152"/>
      <c r="U21" s="153"/>
      <c r="X21" s="12"/>
      <c r="AB21" s="449" t="s">
        <v>1222</v>
      </c>
      <c r="AC21" s="449" t="s">
        <v>1230</v>
      </c>
    </row>
    <row r="22" spans="2:29" ht="15" customHeight="1">
      <c r="B22" s="451" t="s">
        <v>1231</v>
      </c>
      <c r="C22" s="151">
        <f>SUM(G22:K22)</f>
        <v>0</v>
      </c>
      <c r="D22" s="151">
        <f>C22-E22</f>
        <v>0</v>
      </c>
      <c r="E22" s="151">
        <f>SUM(M22:Q22)</f>
        <v>0</v>
      </c>
      <c r="F22" s="444"/>
      <c r="G22" s="148"/>
      <c r="H22" s="148"/>
      <c r="I22" s="144">
        <f>O22</f>
        <v>0</v>
      </c>
      <c r="J22" s="144">
        <f>P22</f>
        <v>0</v>
      </c>
      <c r="K22" s="148"/>
      <c r="L22" s="147"/>
      <c r="M22" s="148"/>
      <c r="N22" s="148"/>
      <c r="O22" s="148"/>
      <c r="P22" s="148"/>
      <c r="Q22" s="148"/>
      <c r="R22" s="135"/>
      <c r="S22" s="135"/>
      <c r="T22" s="149" t="str">
        <f>IF(AND(D22&gt;=0,G22-M22&gt;=0,H22-N22&gt;=0),"OK","Please explain =&gt;")</f>
        <v>OK</v>
      </c>
      <c r="U22" s="80"/>
      <c r="X22" s="12"/>
      <c r="AB22" s="449" t="s">
        <v>1232</v>
      </c>
      <c r="AC22" s="449" t="s">
        <v>1233</v>
      </c>
    </row>
    <row r="23" spans="2:29" ht="15" customHeight="1">
      <c r="B23" s="451" t="s">
        <v>1234</v>
      </c>
      <c r="C23" s="151">
        <f>SUM(G23:K23)</f>
        <v>0</v>
      </c>
      <c r="D23" s="151">
        <f>C23-E23</f>
        <v>0</v>
      </c>
      <c r="E23" s="151">
        <f>SUM(M23:Q23)</f>
        <v>0</v>
      </c>
      <c r="F23" s="444"/>
      <c r="G23" s="148"/>
      <c r="H23" s="148"/>
      <c r="I23" s="144">
        <f>O23</f>
        <v>0</v>
      </c>
      <c r="J23" s="144">
        <f>P23</f>
        <v>0</v>
      </c>
      <c r="K23" s="148"/>
      <c r="L23" s="150"/>
      <c r="M23" s="148"/>
      <c r="N23" s="148"/>
      <c r="O23" s="148"/>
      <c r="P23" s="148"/>
      <c r="Q23" s="148"/>
      <c r="R23" s="134"/>
      <c r="S23" s="134"/>
      <c r="T23" s="149" t="str">
        <f>IF(AND(D23&gt;=0,G23-M23&gt;=0,H23-N23&gt;=0),"OK","Please explain =&gt;")</f>
        <v>OK</v>
      </c>
      <c r="U23" s="80"/>
      <c r="X23" s="12"/>
      <c r="AB23" s="449" t="s">
        <v>1235</v>
      </c>
      <c r="AC23" s="449" t="s">
        <v>1236</v>
      </c>
    </row>
    <row r="24" spans="2:29" s="139" customFormat="1" ht="15" customHeight="1">
      <c r="B24" s="450" t="s">
        <v>1237</v>
      </c>
      <c r="C24" s="144">
        <f>+C25+C26+C27</f>
        <v>0</v>
      </c>
      <c r="D24" s="144">
        <f>+D25+D26+D27</f>
        <v>0</v>
      </c>
      <c r="E24" s="144">
        <f>+E25+E26+E27</f>
        <v>0</v>
      </c>
      <c r="F24" s="452"/>
      <c r="G24" s="144">
        <f>+G25+G26+G27</f>
        <v>0</v>
      </c>
      <c r="H24" s="144">
        <f>+H25+H26+H27</f>
        <v>0</v>
      </c>
      <c r="I24" s="144">
        <f>+I25+I26+I27</f>
        <v>0</v>
      </c>
      <c r="J24" s="144">
        <f>+J25+J26+J27</f>
        <v>0</v>
      </c>
      <c r="K24" s="144">
        <f>+K25+K26+K27</f>
        <v>0</v>
      </c>
      <c r="L24" s="154"/>
      <c r="M24" s="144">
        <f>+M25+M26+M27</f>
        <v>0</v>
      </c>
      <c r="N24" s="144">
        <f>+N25+N26+N27</f>
        <v>0</v>
      </c>
      <c r="O24" s="144">
        <f>+O25+O26+O27</f>
        <v>0</v>
      </c>
      <c r="P24" s="144">
        <f>+P25+P26+P27</f>
        <v>0</v>
      </c>
      <c r="Q24" s="144">
        <f>+Q25+Q26+Q27</f>
        <v>0</v>
      </c>
      <c r="R24" s="155"/>
      <c r="S24" s="155"/>
      <c r="T24" s="152"/>
      <c r="U24" s="153"/>
      <c r="X24" s="12"/>
      <c r="Y24" s="37"/>
      <c r="Z24" s="37"/>
      <c r="AA24" s="37"/>
      <c r="AB24" s="449" t="s">
        <v>1238</v>
      </c>
      <c r="AC24" s="449" t="s">
        <v>1239</v>
      </c>
    </row>
    <row r="25" spans="2:29" s="139" customFormat="1" ht="15" customHeight="1">
      <c r="B25" s="451" t="s">
        <v>1240</v>
      </c>
      <c r="C25" s="151">
        <f>SUM(G25:K25)</f>
        <v>0</v>
      </c>
      <c r="D25" s="151">
        <f>C25-E25</f>
        <v>0</v>
      </c>
      <c r="E25" s="151">
        <f>SUM(M25:Q25)</f>
        <v>0</v>
      </c>
      <c r="F25" s="452"/>
      <c r="G25" s="148"/>
      <c r="H25" s="148"/>
      <c r="I25" s="144">
        <f t="shared" ref="I25:J27" si="5">O25</f>
        <v>0</v>
      </c>
      <c r="J25" s="144">
        <f t="shared" si="5"/>
        <v>0</v>
      </c>
      <c r="K25" s="148"/>
      <c r="L25" s="156"/>
      <c r="M25" s="148"/>
      <c r="N25" s="148"/>
      <c r="O25" s="148"/>
      <c r="P25" s="148"/>
      <c r="Q25" s="148"/>
      <c r="R25" s="157"/>
      <c r="S25" s="157"/>
      <c r="T25" s="149" t="str">
        <f>IF(AND(D25&gt;=0,G25-M25&gt;=0,H25-N25&gt;=0),"OK","Please explain =&gt;")</f>
        <v>OK</v>
      </c>
      <c r="U25" s="80"/>
      <c r="X25" s="12"/>
      <c r="Y25" s="37"/>
      <c r="Z25" s="37"/>
      <c r="AA25" s="37"/>
      <c r="AB25" s="449" t="s">
        <v>1241</v>
      </c>
      <c r="AC25" s="449" t="s">
        <v>1242</v>
      </c>
    </row>
    <row r="26" spans="2:29" s="139" customFormat="1" ht="15" customHeight="1">
      <c r="B26" s="451" t="s">
        <v>1243</v>
      </c>
      <c r="C26" s="151">
        <f>SUM(G26:K26)</f>
        <v>0</v>
      </c>
      <c r="D26" s="151">
        <f>C26-E26</f>
        <v>0</v>
      </c>
      <c r="E26" s="151">
        <f>SUM(M26:Q26)</f>
        <v>0</v>
      </c>
      <c r="F26" s="452"/>
      <c r="G26" s="148"/>
      <c r="H26" s="148"/>
      <c r="I26" s="144">
        <f t="shared" si="5"/>
        <v>0</v>
      </c>
      <c r="J26" s="144">
        <f t="shared" si="5"/>
        <v>0</v>
      </c>
      <c r="K26" s="148"/>
      <c r="L26" s="156"/>
      <c r="M26" s="148"/>
      <c r="N26" s="148"/>
      <c r="O26" s="148"/>
      <c r="P26" s="148"/>
      <c r="Q26" s="148"/>
      <c r="R26" s="157"/>
      <c r="S26" s="157"/>
      <c r="T26" s="149" t="str">
        <f>IF(AND(D26&gt;=0,G26-M26&gt;=0,H26-N26&gt;=0),"OK","Please explain =&gt;")</f>
        <v>OK</v>
      </c>
      <c r="U26" s="80"/>
      <c r="X26" s="12"/>
      <c r="Y26" s="37"/>
      <c r="Z26" s="37"/>
      <c r="AA26" s="37"/>
      <c r="AB26" s="449" t="s">
        <v>1244</v>
      </c>
      <c r="AC26" s="449" t="s">
        <v>1245</v>
      </c>
    </row>
    <row r="27" spans="2:29" s="139" customFormat="1" ht="15" customHeight="1">
      <c r="B27" s="451" t="s">
        <v>1246</v>
      </c>
      <c r="C27" s="151">
        <f>SUM(G27:K27)</f>
        <v>0</v>
      </c>
      <c r="D27" s="151">
        <f>C27-E27</f>
        <v>0</v>
      </c>
      <c r="E27" s="151">
        <f>SUM(M27:Q27)</f>
        <v>0</v>
      </c>
      <c r="F27" s="452"/>
      <c r="G27" s="148"/>
      <c r="H27" s="148"/>
      <c r="I27" s="144">
        <f t="shared" si="5"/>
        <v>0</v>
      </c>
      <c r="J27" s="144">
        <f t="shared" si="5"/>
        <v>0</v>
      </c>
      <c r="K27" s="148"/>
      <c r="L27" s="154"/>
      <c r="M27" s="148"/>
      <c r="N27" s="148"/>
      <c r="O27" s="148"/>
      <c r="P27" s="148"/>
      <c r="Q27" s="148"/>
      <c r="R27" s="155"/>
      <c r="S27" s="155"/>
      <c r="T27" s="149" t="str">
        <f>IF(AND(D27&gt;=0,G27-M27&gt;=0,H27-N27&gt;=0),"OK","Please explain =&gt;")</f>
        <v>OK</v>
      </c>
      <c r="U27" s="80"/>
      <c r="X27" s="12"/>
      <c r="Y27" s="37"/>
      <c r="Z27" s="37"/>
      <c r="AA27" s="37"/>
      <c r="AB27" s="449" t="s">
        <v>1247</v>
      </c>
      <c r="AC27" s="449" t="s">
        <v>1248</v>
      </c>
    </row>
    <row r="28" spans="2:29" ht="15" customHeight="1">
      <c r="B28" s="448" t="s">
        <v>1249</v>
      </c>
      <c r="C28" s="143">
        <f>+SUM(C29:C35,C38,C41)</f>
        <v>0</v>
      </c>
      <c r="D28" s="143">
        <f>+SUM(D29:D35,D38,D41)</f>
        <v>0</v>
      </c>
      <c r="E28" s="143">
        <f>+SUM(E29:E35,E38,E41)</f>
        <v>0</v>
      </c>
      <c r="F28" s="444"/>
      <c r="G28" s="144">
        <f>+SUM(G29:G35,G38,G41)</f>
        <v>0</v>
      </c>
      <c r="H28" s="144">
        <f>+SUM(H29:H35,H38,H41)</f>
        <v>0</v>
      </c>
      <c r="I28" s="144">
        <f>+SUM(I29:I35,I38,I41)</f>
        <v>0</v>
      </c>
      <c r="J28" s="144">
        <f>+SUM(J29:J35,J38,J41)</f>
        <v>0</v>
      </c>
      <c r="K28" s="144">
        <f>+SUM(K29:K35,K38,K41)</f>
        <v>0</v>
      </c>
      <c r="L28" s="147"/>
      <c r="M28" s="144">
        <f>+SUM(M29:M35,M38,M41)</f>
        <v>0</v>
      </c>
      <c r="N28" s="144">
        <f>+SUM(N29:N35,N38,N41)</f>
        <v>0</v>
      </c>
      <c r="O28" s="144">
        <f>+SUM(O29:O35,O38,O41)</f>
        <v>0</v>
      </c>
      <c r="P28" s="144">
        <f>+SUM(P29:P35,P38,P41)</f>
        <v>0</v>
      </c>
      <c r="Q28" s="144">
        <f>+SUM(Q29:Q35,Q38,Q41)</f>
        <v>0</v>
      </c>
      <c r="R28" s="129"/>
      <c r="S28" s="129"/>
      <c r="T28" s="152"/>
      <c r="U28" s="153"/>
      <c r="X28" s="12"/>
      <c r="AB28" s="449" t="s">
        <v>1222</v>
      </c>
      <c r="AC28" s="449" t="s">
        <v>1201</v>
      </c>
    </row>
    <row r="29" spans="2:29" ht="15" customHeight="1">
      <c r="B29" s="425" t="s">
        <v>1203</v>
      </c>
      <c r="C29" s="144">
        <f t="shared" ref="C29:C34" si="6">SUM(G29:K29)</f>
        <v>0</v>
      </c>
      <c r="D29" s="144">
        <f t="shared" ref="D29:D34" si="7">C29-E29</f>
        <v>0</v>
      </c>
      <c r="E29" s="144">
        <f t="shared" ref="E29:E34" si="8">SUM(M29:Q29)</f>
        <v>0</v>
      </c>
      <c r="F29" s="444"/>
      <c r="G29" s="148"/>
      <c r="H29" s="148"/>
      <c r="I29" s="144">
        <f t="shared" ref="I29:J34" si="9">O29</f>
        <v>0</v>
      </c>
      <c r="J29" s="144">
        <f t="shared" si="9"/>
        <v>0</v>
      </c>
      <c r="K29" s="148"/>
      <c r="L29" s="444"/>
      <c r="M29" s="148"/>
      <c r="N29" s="148"/>
      <c r="O29" s="148"/>
      <c r="P29" s="148"/>
      <c r="Q29" s="148"/>
      <c r="R29" s="427"/>
      <c r="S29" s="427"/>
      <c r="T29" s="149" t="str">
        <f t="shared" ref="T29:T34" si="10">IF(AND(D29&gt;=0,G29-M29&gt;=0,H29-N29&gt;=0),"OK","Please explain =&gt;")</f>
        <v>OK</v>
      </c>
      <c r="U29" s="80"/>
      <c r="X29" s="12"/>
      <c r="AB29" s="449" t="s">
        <v>1204</v>
      </c>
      <c r="AC29" s="449" t="s">
        <v>1250</v>
      </c>
    </row>
    <row r="30" spans="2:29" ht="15" customHeight="1">
      <c r="B30" s="425" t="s">
        <v>1206</v>
      </c>
      <c r="C30" s="144">
        <f t="shared" si="6"/>
        <v>0</v>
      </c>
      <c r="D30" s="144">
        <f t="shared" si="7"/>
        <v>0</v>
      </c>
      <c r="E30" s="144">
        <f t="shared" si="8"/>
        <v>0</v>
      </c>
      <c r="F30" s="444"/>
      <c r="G30" s="148"/>
      <c r="H30" s="148"/>
      <c r="I30" s="144">
        <f t="shared" si="9"/>
        <v>0</v>
      </c>
      <c r="J30" s="144">
        <f t="shared" si="9"/>
        <v>0</v>
      </c>
      <c r="K30" s="148"/>
      <c r="L30" s="150"/>
      <c r="M30" s="148"/>
      <c r="N30" s="148"/>
      <c r="O30" s="148"/>
      <c r="P30" s="148"/>
      <c r="Q30" s="148"/>
      <c r="R30" s="134"/>
      <c r="S30" s="134"/>
      <c r="T30" s="149" t="str">
        <f t="shared" si="10"/>
        <v>OK</v>
      </c>
      <c r="U30" s="80"/>
      <c r="X30" s="12"/>
      <c r="AB30" s="449" t="s">
        <v>1207</v>
      </c>
      <c r="AC30" s="449" t="s">
        <v>1251</v>
      </c>
    </row>
    <row r="31" spans="2:29" ht="15" customHeight="1">
      <c r="B31" s="425" t="s">
        <v>1209</v>
      </c>
      <c r="C31" s="144">
        <f t="shared" si="6"/>
        <v>0</v>
      </c>
      <c r="D31" s="144">
        <f t="shared" si="7"/>
        <v>0</v>
      </c>
      <c r="E31" s="144">
        <f t="shared" si="8"/>
        <v>0</v>
      </c>
      <c r="F31" s="444"/>
      <c r="G31" s="148"/>
      <c r="H31" s="148"/>
      <c r="I31" s="144">
        <f t="shared" si="9"/>
        <v>0</v>
      </c>
      <c r="J31" s="144">
        <f t="shared" si="9"/>
        <v>0</v>
      </c>
      <c r="K31" s="148"/>
      <c r="L31" s="147"/>
      <c r="M31" s="148"/>
      <c r="N31" s="148"/>
      <c r="O31" s="148"/>
      <c r="P31" s="148"/>
      <c r="Q31" s="148"/>
      <c r="R31" s="134"/>
      <c r="S31" s="134"/>
      <c r="T31" s="149" t="str">
        <f t="shared" si="10"/>
        <v>OK</v>
      </c>
      <c r="U31" s="80"/>
      <c r="X31" s="12"/>
      <c r="AB31" s="449" t="s">
        <v>1210</v>
      </c>
      <c r="AC31" s="449" t="s">
        <v>1252</v>
      </c>
    </row>
    <row r="32" spans="2:29" ht="15" customHeight="1">
      <c r="B32" s="425" t="s">
        <v>1212</v>
      </c>
      <c r="C32" s="144">
        <f t="shared" si="6"/>
        <v>0</v>
      </c>
      <c r="D32" s="144">
        <f t="shared" si="7"/>
        <v>0</v>
      </c>
      <c r="E32" s="144">
        <f t="shared" si="8"/>
        <v>0</v>
      </c>
      <c r="F32" s="444"/>
      <c r="G32" s="148"/>
      <c r="H32" s="148"/>
      <c r="I32" s="144">
        <f t="shared" si="9"/>
        <v>0</v>
      </c>
      <c r="J32" s="144">
        <f t="shared" si="9"/>
        <v>0</v>
      </c>
      <c r="K32" s="148"/>
      <c r="L32" s="150"/>
      <c r="M32" s="148"/>
      <c r="N32" s="148"/>
      <c r="O32" s="148"/>
      <c r="P32" s="148"/>
      <c r="Q32" s="148"/>
      <c r="R32" s="134"/>
      <c r="S32" s="134"/>
      <c r="T32" s="149" t="str">
        <f t="shared" si="10"/>
        <v>OK</v>
      </c>
      <c r="U32" s="80"/>
      <c r="X32" s="12"/>
      <c r="AB32" s="449" t="s">
        <v>1213</v>
      </c>
      <c r="AC32" s="449" t="s">
        <v>1253</v>
      </c>
    </row>
    <row r="33" spans="2:29" ht="15" customHeight="1">
      <c r="B33" s="425" t="s">
        <v>1215</v>
      </c>
      <c r="C33" s="144">
        <f t="shared" si="6"/>
        <v>0</v>
      </c>
      <c r="D33" s="144">
        <f t="shared" si="7"/>
        <v>0</v>
      </c>
      <c r="E33" s="144">
        <f t="shared" si="8"/>
        <v>0</v>
      </c>
      <c r="F33" s="444"/>
      <c r="G33" s="148"/>
      <c r="H33" s="148"/>
      <c r="I33" s="144">
        <f t="shared" si="9"/>
        <v>0</v>
      </c>
      <c r="J33" s="144">
        <f t="shared" si="9"/>
        <v>0</v>
      </c>
      <c r="K33" s="148"/>
      <c r="L33" s="150"/>
      <c r="M33" s="148"/>
      <c r="N33" s="148"/>
      <c r="O33" s="148"/>
      <c r="P33" s="148"/>
      <c r="Q33" s="148"/>
      <c r="R33" s="134"/>
      <c r="S33" s="134"/>
      <c r="T33" s="149" t="str">
        <f t="shared" si="10"/>
        <v>OK</v>
      </c>
      <c r="U33" s="80"/>
      <c r="X33" s="12"/>
      <c r="AB33" s="449" t="s">
        <v>1216</v>
      </c>
      <c r="AC33" s="449" t="s">
        <v>1254</v>
      </c>
    </row>
    <row r="34" spans="2:29" ht="15" customHeight="1">
      <c r="B34" s="425" t="s">
        <v>1218</v>
      </c>
      <c r="C34" s="144">
        <f t="shared" si="6"/>
        <v>0</v>
      </c>
      <c r="D34" s="144">
        <f t="shared" si="7"/>
        <v>0</v>
      </c>
      <c r="E34" s="144">
        <f t="shared" si="8"/>
        <v>0</v>
      </c>
      <c r="F34" s="444"/>
      <c r="G34" s="148"/>
      <c r="H34" s="148"/>
      <c r="I34" s="144">
        <f t="shared" si="9"/>
        <v>0</v>
      </c>
      <c r="J34" s="144">
        <f t="shared" si="9"/>
        <v>0</v>
      </c>
      <c r="K34" s="148"/>
      <c r="L34" s="150"/>
      <c r="M34" s="148"/>
      <c r="N34" s="148"/>
      <c r="O34" s="148"/>
      <c r="P34" s="148"/>
      <c r="Q34" s="148"/>
      <c r="R34" s="134"/>
      <c r="S34" s="134"/>
      <c r="T34" s="149" t="str">
        <f t="shared" si="10"/>
        <v>OK</v>
      </c>
      <c r="U34" s="80"/>
      <c r="X34" s="12"/>
      <c r="AB34" s="449" t="s">
        <v>1219</v>
      </c>
      <c r="AC34" s="449" t="s">
        <v>1255</v>
      </c>
    </row>
    <row r="35" spans="2:29" ht="15" customHeight="1">
      <c r="B35" s="450" t="s">
        <v>1221</v>
      </c>
      <c r="C35" s="144">
        <f>+C36+C37</f>
        <v>0</v>
      </c>
      <c r="D35" s="144">
        <f>+D36+D37</f>
        <v>0</v>
      </c>
      <c r="E35" s="144">
        <f>+E36+E37</f>
        <v>0</v>
      </c>
      <c r="F35" s="444"/>
      <c r="G35" s="144">
        <f>+G36+G37</f>
        <v>0</v>
      </c>
      <c r="H35" s="144">
        <f>+H36+H37</f>
        <v>0</v>
      </c>
      <c r="I35" s="144">
        <f>+I36+I37</f>
        <v>0</v>
      </c>
      <c r="J35" s="144">
        <f>+J36+J37</f>
        <v>0</v>
      </c>
      <c r="K35" s="144">
        <f>+K36+K37</f>
        <v>0</v>
      </c>
      <c r="L35" s="150"/>
      <c r="M35" s="144">
        <f>+M36+M37</f>
        <v>0</v>
      </c>
      <c r="N35" s="144">
        <f>+N36+N37</f>
        <v>0</v>
      </c>
      <c r="O35" s="144">
        <f>+O36+O37</f>
        <v>0</v>
      </c>
      <c r="P35" s="144">
        <f>+P36+P37</f>
        <v>0</v>
      </c>
      <c r="Q35" s="144">
        <f>+Q36+Q37</f>
        <v>0</v>
      </c>
      <c r="R35" s="134"/>
      <c r="S35" s="134"/>
      <c r="T35" s="152"/>
      <c r="U35" s="153"/>
      <c r="X35" s="12"/>
      <c r="AB35" s="449" t="s">
        <v>1222</v>
      </c>
      <c r="AC35" s="449" t="s">
        <v>1201</v>
      </c>
    </row>
    <row r="36" spans="2:29" ht="15" customHeight="1">
      <c r="B36" s="451" t="s">
        <v>1223</v>
      </c>
      <c r="C36" s="151">
        <f>SUM(G36:K36)</f>
        <v>0</v>
      </c>
      <c r="D36" s="151">
        <f>C36-E36</f>
        <v>0</v>
      </c>
      <c r="E36" s="151">
        <f>SUM(M36:Q36)</f>
        <v>0</v>
      </c>
      <c r="F36" s="444"/>
      <c r="G36" s="148"/>
      <c r="H36" s="148"/>
      <c r="I36" s="144">
        <f>O36</f>
        <v>0</v>
      </c>
      <c r="J36" s="144">
        <f>P36</f>
        <v>0</v>
      </c>
      <c r="K36" s="148"/>
      <c r="L36" s="147"/>
      <c r="M36" s="148"/>
      <c r="N36" s="148"/>
      <c r="O36" s="148"/>
      <c r="P36" s="148"/>
      <c r="Q36" s="148"/>
      <c r="R36" s="135"/>
      <c r="S36" s="135"/>
      <c r="T36" s="149" t="str">
        <f>IF(AND(D36&gt;=0,G36-M36&gt;=0,H36-N36&gt;=0),"OK","Please explain =&gt;")</f>
        <v>OK</v>
      </c>
      <c r="U36" s="80"/>
      <c r="X36" s="12"/>
      <c r="AB36" s="449" t="s">
        <v>1224</v>
      </c>
      <c r="AC36" s="449" t="s">
        <v>1256</v>
      </c>
    </row>
    <row r="37" spans="2:29" ht="15" customHeight="1">
      <c r="B37" s="451" t="s">
        <v>1226</v>
      </c>
      <c r="C37" s="151">
        <f>SUM(G37:K37)</f>
        <v>0</v>
      </c>
      <c r="D37" s="151">
        <f>C37-E37</f>
        <v>0</v>
      </c>
      <c r="E37" s="151">
        <f>SUM(M37:Q37)</f>
        <v>0</v>
      </c>
      <c r="F37" s="444"/>
      <c r="G37" s="148"/>
      <c r="H37" s="148"/>
      <c r="I37" s="144">
        <f>O37</f>
        <v>0</v>
      </c>
      <c r="J37" s="144">
        <f>P37</f>
        <v>0</v>
      </c>
      <c r="K37" s="148"/>
      <c r="L37" s="150"/>
      <c r="M37" s="148"/>
      <c r="N37" s="148"/>
      <c r="O37" s="148"/>
      <c r="P37" s="148"/>
      <c r="Q37" s="148"/>
      <c r="R37" s="134"/>
      <c r="S37" s="134"/>
      <c r="T37" s="149" t="str">
        <f>IF(AND(D37&gt;=0,G37-M37&gt;=0,H37-N37&gt;=0),"OK","Please explain =&gt;")</f>
        <v>OK</v>
      </c>
      <c r="U37" s="80"/>
      <c r="X37" s="12"/>
      <c r="AB37" s="449" t="s">
        <v>1227</v>
      </c>
      <c r="AC37" s="449" t="s">
        <v>1257</v>
      </c>
    </row>
    <row r="38" spans="2:29" ht="15" customHeight="1">
      <c r="B38" s="450" t="s">
        <v>1229</v>
      </c>
      <c r="C38" s="144">
        <f>+C39+C40</f>
        <v>0</v>
      </c>
      <c r="D38" s="144">
        <f>+D39+D40</f>
        <v>0</v>
      </c>
      <c r="E38" s="144">
        <f>+E39+E40</f>
        <v>0</v>
      </c>
      <c r="F38" s="444"/>
      <c r="G38" s="144">
        <f>+G39+G40</f>
        <v>0</v>
      </c>
      <c r="H38" s="144">
        <f>+H39+H40</f>
        <v>0</v>
      </c>
      <c r="I38" s="144">
        <f>+I39+I40</f>
        <v>0</v>
      </c>
      <c r="J38" s="144">
        <f>+J39+J40</f>
        <v>0</v>
      </c>
      <c r="K38" s="144">
        <f>+K39+K40</f>
        <v>0</v>
      </c>
      <c r="L38" s="150"/>
      <c r="M38" s="144">
        <f>+M39+M40</f>
        <v>0</v>
      </c>
      <c r="N38" s="144">
        <f>+N39+N40</f>
        <v>0</v>
      </c>
      <c r="O38" s="144">
        <f>+O39+O40</f>
        <v>0</v>
      </c>
      <c r="P38" s="144">
        <f>+P39+P40</f>
        <v>0</v>
      </c>
      <c r="Q38" s="144">
        <f>+Q39+Q40</f>
        <v>0</v>
      </c>
      <c r="R38" s="134"/>
      <c r="S38" s="134"/>
      <c r="T38" s="152"/>
      <c r="U38" s="153"/>
      <c r="X38" s="12"/>
      <c r="AB38" s="449" t="s">
        <v>1222</v>
      </c>
      <c r="AC38" s="449" t="s">
        <v>1258</v>
      </c>
    </row>
    <row r="39" spans="2:29" ht="15" customHeight="1">
      <c r="B39" s="451" t="s">
        <v>1231</v>
      </c>
      <c r="C39" s="151">
        <f>SUM(G39:K39)</f>
        <v>0</v>
      </c>
      <c r="D39" s="151">
        <f>C39-E39</f>
        <v>0</v>
      </c>
      <c r="E39" s="151">
        <f>SUM(M39:Q39)</f>
        <v>0</v>
      </c>
      <c r="F39" s="444"/>
      <c r="G39" s="148"/>
      <c r="H39" s="148"/>
      <c r="I39" s="144">
        <f>O39</f>
        <v>0</v>
      </c>
      <c r="J39" s="144">
        <f>P39</f>
        <v>0</v>
      </c>
      <c r="K39" s="148"/>
      <c r="L39" s="147"/>
      <c r="M39" s="148"/>
      <c r="N39" s="148"/>
      <c r="O39" s="148"/>
      <c r="P39" s="148"/>
      <c r="Q39" s="148"/>
      <c r="R39" s="135"/>
      <c r="S39" s="135"/>
      <c r="T39" s="149" t="str">
        <f>IF(AND(D39&gt;=0,G39-M39&gt;=0,H39-N39&gt;=0),"OK","Please explain =&gt;")</f>
        <v>OK</v>
      </c>
      <c r="U39" s="80"/>
      <c r="X39" s="12"/>
      <c r="AB39" s="449" t="s">
        <v>1232</v>
      </c>
      <c r="AC39" s="449" t="s">
        <v>1259</v>
      </c>
    </row>
    <row r="40" spans="2:29" ht="15" customHeight="1">
      <c r="B40" s="451" t="s">
        <v>1234</v>
      </c>
      <c r="C40" s="151">
        <f>SUM(G40:K40)</f>
        <v>0</v>
      </c>
      <c r="D40" s="151">
        <f>C40-E40</f>
        <v>0</v>
      </c>
      <c r="E40" s="151">
        <f>SUM(M40:Q40)</f>
        <v>0</v>
      </c>
      <c r="F40" s="444"/>
      <c r="G40" s="148"/>
      <c r="H40" s="148"/>
      <c r="I40" s="144">
        <f>O40</f>
        <v>0</v>
      </c>
      <c r="J40" s="144">
        <f>P40</f>
        <v>0</v>
      </c>
      <c r="K40" s="148"/>
      <c r="L40" s="150"/>
      <c r="M40" s="148"/>
      <c r="N40" s="148"/>
      <c r="O40" s="148"/>
      <c r="P40" s="148"/>
      <c r="Q40" s="148"/>
      <c r="R40" s="134"/>
      <c r="S40" s="134"/>
      <c r="T40" s="149" t="str">
        <f>IF(AND(D40&gt;=0,G40-M40&gt;=0,H40-N40&gt;=0),"OK","Please explain =&gt;")</f>
        <v>OK</v>
      </c>
      <c r="U40" s="80"/>
      <c r="X40" s="12"/>
      <c r="AB40" s="449" t="s">
        <v>1235</v>
      </c>
      <c r="AC40" s="449" t="s">
        <v>1260</v>
      </c>
    </row>
    <row r="41" spans="2:29" ht="15" customHeight="1">
      <c r="B41" s="450" t="s">
        <v>1237</v>
      </c>
      <c r="C41" s="144">
        <f>+C42+C43+C44</f>
        <v>0</v>
      </c>
      <c r="D41" s="144">
        <f>+D42+D43+D44</f>
        <v>0</v>
      </c>
      <c r="E41" s="144">
        <f>+E42+E43+E44</f>
        <v>0</v>
      </c>
      <c r="F41" s="452"/>
      <c r="G41" s="144">
        <f>+G42+G43+G44</f>
        <v>0</v>
      </c>
      <c r="H41" s="144">
        <f>+H42+H43+H44</f>
        <v>0</v>
      </c>
      <c r="I41" s="144">
        <f>+I42+I43+I44</f>
        <v>0</v>
      </c>
      <c r="J41" s="144">
        <f>+J42+J43+J44</f>
        <v>0</v>
      </c>
      <c r="K41" s="144">
        <f>+K42+K43+K44</f>
        <v>0</v>
      </c>
      <c r="L41" s="154"/>
      <c r="M41" s="144">
        <f>+M42+M43+M44</f>
        <v>0</v>
      </c>
      <c r="N41" s="144">
        <f>+N42+N43+N44</f>
        <v>0</v>
      </c>
      <c r="O41" s="144">
        <f>+O42+O43+O44</f>
        <v>0</v>
      </c>
      <c r="P41" s="144">
        <f>+P42+P43+P44</f>
        <v>0</v>
      </c>
      <c r="Q41" s="144">
        <f>+Q42+Q43+Q44</f>
        <v>0</v>
      </c>
      <c r="R41" s="155"/>
      <c r="S41" s="155"/>
      <c r="T41" s="152"/>
      <c r="U41" s="153"/>
      <c r="X41" s="12"/>
      <c r="AB41" s="449" t="s">
        <v>1261</v>
      </c>
      <c r="AC41" s="449" t="s">
        <v>1262</v>
      </c>
    </row>
    <row r="42" spans="2:29" ht="15" customHeight="1">
      <c r="B42" s="451" t="s">
        <v>1240</v>
      </c>
      <c r="C42" s="151">
        <f>SUM(G42:K42)</f>
        <v>0</v>
      </c>
      <c r="D42" s="151">
        <f>C42-E42</f>
        <v>0</v>
      </c>
      <c r="E42" s="151">
        <f>SUM(M42:Q42)</f>
        <v>0</v>
      </c>
      <c r="F42" s="452"/>
      <c r="G42" s="148"/>
      <c r="H42" s="148"/>
      <c r="I42" s="144">
        <f t="shared" ref="I42:J44" si="11">O42</f>
        <v>0</v>
      </c>
      <c r="J42" s="144">
        <f t="shared" si="11"/>
        <v>0</v>
      </c>
      <c r="K42" s="148"/>
      <c r="L42" s="156"/>
      <c r="M42" s="148"/>
      <c r="N42" s="148"/>
      <c r="O42" s="148"/>
      <c r="P42" s="148"/>
      <c r="Q42" s="148"/>
      <c r="R42" s="157"/>
      <c r="S42" s="157"/>
      <c r="T42" s="149" t="str">
        <f>IF(AND(D42&gt;=0,G42-M42&gt;=0,H42-N42&gt;=0),"OK","Please explain =&gt;")</f>
        <v>OK</v>
      </c>
      <c r="U42" s="80"/>
      <c r="X42" s="12"/>
      <c r="AB42" s="449" t="s">
        <v>1241</v>
      </c>
      <c r="AC42" s="449" t="s">
        <v>1263</v>
      </c>
    </row>
    <row r="43" spans="2:29" ht="15" customHeight="1">
      <c r="B43" s="451" t="s">
        <v>1243</v>
      </c>
      <c r="C43" s="151">
        <f>SUM(G43:K43)</f>
        <v>0</v>
      </c>
      <c r="D43" s="151">
        <f>C43-E43</f>
        <v>0</v>
      </c>
      <c r="E43" s="151">
        <f>SUM(M43:Q43)</f>
        <v>0</v>
      </c>
      <c r="F43" s="452"/>
      <c r="G43" s="148"/>
      <c r="H43" s="148"/>
      <c r="I43" s="144">
        <f t="shared" si="11"/>
        <v>0</v>
      </c>
      <c r="J43" s="144">
        <f t="shared" si="11"/>
        <v>0</v>
      </c>
      <c r="K43" s="148"/>
      <c r="L43" s="156"/>
      <c r="M43" s="148"/>
      <c r="N43" s="148"/>
      <c r="O43" s="148"/>
      <c r="P43" s="148"/>
      <c r="Q43" s="148"/>
      <c r="R43" s="157"/>
      <c r="S43" s="157"/>
      <c r="T43" s="149" t="str">
        <f>IF(AND(D43&gt;=0,G43-M43&gt;=0,H43-N43&gt;=0),"OK","Please explain =&gt;")</f>
        <v>OK</v>
      </c>
      <c r="U43" s="80"/>
      <c r="X43" s="12"/>
      <c r="AB43" s="449" t="s">
        <v>1244</v>
      </c>
      <c r="AC43" s="449" t="s">
        <v>1264</v>
      </c>
    </row>
    <row r="44" spans="2:29" ht="15" customHeight="1">
      <c r="B44" s="451" t="s">
        <v>1246</v>
      </c>
      <c r="C44" s="151">
        <f>SUM(G44:K44)</f>
        <v>0</v>
      </c>
      <c r="D44" s="151">
        <f>C44-E44</f>
        <v>0</v>
      </c>
      <c r="E44" s="151">
        <f>SUM(M44:Q44)</f>
        <v>0</v>
      </c>
      <c r="F44" s="452"/>
      <c r="G44" s="148"/>
      <c r="H44" s="148"/>
      <c r="I44" s="144">
        <f t="shared" si="11"/>
        <v>0</v>
      </c>
      <c r="J44" s="144">
        <f t="shared" si="11"/>
        <v>0</v>
      </c>
      <c r="K44" s="148"/>
      <c r="L44" s="154"/>
      <c r="M44" s="148"/>
      <c r="N44" s="148"/>
      <c r="O44" s="148"/>
      <c r="P44" s="148"/>
      <c r="Q44" s="148"/>
      <c r="R44" s="155"/>
      <c r="S44" s="155"/>
      <c r="T44" s="149" t="str">
        <f>IF(AND(D44&gt;=0,G44-M44&gt;=0,H44-N44&gt;=0),"OK","Please explain =&gt;")</f>
        <v>OK</v>
      </c>
      <c r="U44" s="80"/>
      <c r="X44" s="12"/>
      <c r="AB44" s="449" t="s">
        <v>1247</v>
      </c>
      <c r="AC44" s="449" t="s">
        <v>1265</v>
      </c>
    </row>
    <row r="45" spans="2:29" ht="15" customHeight="1">
      <c r="B45" s="453" t="s">
        <v>1266</v>
      </c>
      <c r="C45" s="144">
        <f>SUM(C46,C60,C74,C85,C96,C110,C124,C135)</f>
        <v>0</v>
      </c>
      <c r="D45" s="144">
        <f>SUM(D46,D60,D74,D85,D96,D110,D124,D135)</f>
        <v>0</v>
      </c>
      <c r="E45" s="144">
        <f>SUM(E46,E60,E74,E85,E96,E110,E124,E135)</f>
        <v>0</v>
      </c>
      <c r="F45" s="444"/>
      <c r="G45" s="144">
        <f>SUM(G46,G60,G74,G85,G96,G110,G124,G135)</f>
        <v>0</v>
      </c>
      <c r="H45" s="144">
        <f>SUM(H46,H60,H74,H85,H96,H110,H124,H135)</f>
        <v>0</v>
      </c>
      <c r="I45" s="144">
        <f>SUM(I46,I60,I74,I85,I96,I110,I124,I135)</f>
        <v>0</v>
      </c>
      <c r="J45" s="144">
        <f>SUM(J46,J60,J74,J85,J96,J110,J124,J135)</f>
        <v>0</v>
      </c>
      <c r="K45" s="144">
        <f>SUM(K46,K60,K74,K85,K96,K110,K124,K135)</f>
        <v>0</v>
      </c>
      <c r="L45" s="150"/>
      <c r="M45" s="144">
        <f>SUM(M46,M60,M74,M85,M96,M110,M124,M135)</f>
        <v>0</v>
      </c>
      <c r="N45" s="144">
        <f>SUM(N46,N60,N74,N85,N96,N110,N124,N135)</f>
        <v>0</v>
      </c>
      <c r="O45" s="144">
        <f>SUM(O46,O60,O74,O85,O96,O110,O124,O135)</f>
        <v>0</v>
      </c>
      <c r="P45" s="144">
        <f>SUM(P46,P60,P74,P85,P96,P110,P124,P135)</f>
        <v>0</v>
      </c>
      <c r="Q45" s="144">
        <f>SUM(Q46,Q60,Q74,Q85,Q96,Q110,Q124,Q135)</f>
        <v>0</v>
      </c>
      <c r="R45" s="134"/>
      <c r="S45" s="134"/>
      <c r="T45" s="152"/>
      <c r="U45" s="153"/>
      <c r="X45" s="12"/>
      <c r="AB45" s="449" t="s">
        <v>1201</v>
      </c>
      <c r="AC45" s="449" t="s">
        <v>1267</v>
      </c>
    </row>
    <row r="46" spans="2:29" ht="15" customHeight="1">
      <c r="B46" s="448" t="s">
        <v>1268</v>
      </c>
      <c r="C46" s="144">
        <f>+SUM(C47:C49,C53:C56)</f>
        <v>0</v>
      </c>
      <c r="D46" s="144">
        <f>+SUM(D47:D49,D53:D56)</f>
        <v>0</v>
      </c>
      <c r="E46" s="144">
        <f>+SUM(E47:E49,E53:E56)</f>
        <v>0</v>
      </c>
      <c r="F46" s="444"/>
      <c r="G46" s="144">
        <f>+SUM(G47:G49,G53:G56)</f>
        <v>0</v>
      </c>
      <c r="H46" s="144">
        <f>+SUM(H47:H49,H53:H56)</f>
        <v>0</v>
      </c>
      <c r="I46" s="144">
        <f>+SUM(I47:I49,I53:I56)</f>
        <v>0</v>
      </c>
      <c r="J46" s="144">
        <f>+SUM(J47:J49,J53:J56)</f>
        <v>0</v>
      </c>
      <c r="K46" s="144">
        <f>+SUM(K47:K49,K53:K56)</f>
        <v>0</v>
      </c>
      <c r="L46" s="150"/>
      <c r="M46" s="144">
        <f>+SUM(M47:M49,M53:M56)</f>
        <v>0</v>
      </c>
      <c r="N46" s="144">
        <f>+SUM(N47:N49,N53:N56)</f>
        <v>0</v>
      </c>
      <c r="O46" s="144">
        <f>+SUM(O47:O49,O53:O56)</f>
        <v>0</v>
      </c>
      <c r="P46" s="144">
        <f>+SUM(P47:P49,P53:P56)</f>
        <v>0</v>
      </c>
      <c r="Q46" s="144">
        <f>+SUM(Q47:Q49,Q53:Q56)</f>
        <v>0</v>
      </c>
      <c r="R46" s="134"/>
      <c r="S46" s="134"/>
      <c r="T46" s="152"/>
      <c r="U46" s="153"/>
      <c r="X46" s="12"/>
      <c r="AB46" s="449" t="s">
        <v>1222</v>
      </c>
      <c r="AC46" s="449" t="s">
        <v>1230</v>
      </c>
    </row>
    <row r="47" spans="2:29" ht="15" customHeight="1">
      <c r="B47" s="425" t="s">
        <v>1203</v>
      </c>
      <c r="C47" s="144">
        <f>SUM(G47:K47)</f>
        <v>0</v>
      </c>
      <c r="D47" s="144">
        <f>C47-E47</f>
        <v>0</v>
      </c>
      <c r="E47" s="144">
        <f>SUM(M47:Q47)</f>
        <v>0</v>
      </c>
      <c r="F47" s="444"/>
      <c r="G47" s="148"/>
      <c r="H47" s="148"/>
      <c r="I47" s="144">
        <f>O47</f>
        <v>0</v>
      </c>
      <c r="J47" s="144">
        <f>P47</f>
        <v>0</v>
      </c>
      <c r="K47" s="148"/>
      <c r="L47" s="150"/>
      <c r="M47" s="148"/>
      <c r="N47" s="148"/>
      <c r="O47" s="148"/>
      <c r="P47" s="148"/>
      <c r="Q47" s="148"/>
      <c r="R47" s="134"/>
      <c r="S47" s="134"/>
      <c r="T47" s="149" t="str">
        <f>IF(AND(D47&gt;=0,G47-M47&gt;=0,H47-N47&gt;=0),"OK","Please explain =&gt;")</f>
        <v>OK</v>
      </c>
      <c r="U47" s="80"/>
      <c r="X47" s="12"/>
      <c r="AB47" s="449" t="s">
        <v>1269</v>
      </c>
      <c r="AC47" s="449" t="s">
        <v>1270</v>
      </c>
    </row>
    <row r="48" spans="2:29" ht="15" customHeight="1">
      <c r="B48" s="425" t="s">
        <v>1206</v>
      </c>
      <c r="C48" s="144">
        <f>SUM(G48:K48)</f>
        <v>0</v>
      </c>
      <c r="D48" s="144">
        <f>C48-E48</f>
        <v>0</v>
      </c>
      <c r="E48" s="144">
        <f>SUM(M48:Q48)</f>
        <v>0</v>
      </c>
      <c r="F48" s="444"/>
      <c r="G48" s="148"/>
      <c r="H48" s="148"/>
      <c r="I48" s="144">
        <f>O48</f>
        <v>0</v>
      </c>
      <c r="J48" s="144">
        <f>P48</f>
        <v>0</v>
      </c>
      <c r="K48" s="148"/>
      <c r="L48" s="150"/>
      <c r="M48" s="148"/>
      <c r="N48" s="148"/>
      <c r="O48" s="148"/>
      <c r="P48" s="148"/>
      <c r="Q48" s="148"/>
      <c r="R48" s="134"/>
      <c r="S48" s="134"/>
      <c r="T48" s="149" t="str">
        <f>IF(AND(D48&gt;=0,G48-M48&gt;=0,H48-N48&gt;=0),"OK","Please explain =&gt;")</f>
        <v>OK</v>
      </c>
      <c r="U48" s="80"/>
      <c r="X48" s="12"/>
      <c r="AB48" s="449" t="s">
        <v>1271</v>
      </c>
      <c r="AC48" s="449" t="s">
        <v>1272</v>
      </c>
    </row>
    <row r="49" spans="2:29" ht="15" customHeight="1">
      <c r="B49" s="425" t="s">
        <v>1273</v>
      </c>
      <c r="C49" s="144">
        <f>SUM(C50:C52)</f>
        <v>0</v>
      </c>
      <c r="D49" s="144">
        <f>SUM(D50:D52)</f>
        <v>0</v>
      </c>
      <c r="E49" s="144">
        <f>SUM(E50:E52)</f>
        <v>0</v>
      </c>
      <c r="F49" s="444"/>
      <c r="G49" s="144">
        <f>SUM(G50:G52)</f>
        <v>0</v>
      </c>
      <c r="H49" s="144">
        <f>SUM(H50:H52)</f>
        <v>0</v>
      </c>
      <c r="I49" s="144">
        <f>SUM(I50:I52)</f>
        <v>0</v>
      </c>
      <c r="J49" s="144">
        <f>SUM(J50:J52)</f>
        <v>0</v>
      </c>
      <c r="K49" s="144">
        <f>SUM(K50:K52)</f>
        <v>0</v>
      </c>
      <c r="L49" s="150"/>
      <c r="M49" s="144">
        <f>SUM(M50:M52)</f>
        <v>0</v>
      </c>
      <c r="N49" s="144">
        <f>SUM(N50:N52)</f>
        <v>0</v>
      </c>
      <c r="O49" s="144">
        <f>SUM(O50:O52)</f>
        <v>0</v>
      </c>
      <c r="P49" s="144">
        <f>SUM(P50:P52)</f>
        <v>0</v>
      </c>
      <c r="Q49" s="144">
        <f>SUM(Q50:Q52)</f>
        <v>0</v>
      </c>
      <c r="R49" s="134"/>
      <c r="S49" s="134"/>
      <c r="T49" s="152"/>
      <c r="U49" s="153"/>
      <c r="X49" s="12"/>
      <c r="AB49" s="449" t="s">
        <v>1222</v>
      </c>
      <c r="AC49" s="449" t="s">
        <v>1230</v>
      </c>
    </row>
    <row r="50" spans="2:29" ht="15" customHeight="1">
      <c r="B50" s="454" t="s">
        <v>1209</v>
      </c>
      <c r="C50" s="151">
        <f t="shared" ref="C50:C55" si="12">SUM(G50:K50)</f>
        <v>0</v>
      </c>
      <c r="D50" s="151">
        <f t="shared" ref="D50:D55" si="13">C50-E50</f>
        <v>0</v>
      </c>
      <c r="E50" s="151">
        <f t="shared" ref="E50:E55" si="14">SUM(M50:Q50)</f>
        <v>0</v>
      </c>
      <c r="F50" s="444"/>
      <c r="G50" s="148"/>
      <c r="H50" s="148"/>
      <c r="I50" s="144">
        <f t="shared" ref="I50:J55" si="15">O50</f>
        <v>0</v>
      </c>
      <c r="J50" s="144">
        <f t="shared" si="15"/>
        <v>0</v>
      </c>
      <c r="K50" s="148"/>
      <c r="L50" s="150"/>
      <c r="M50" s="148"/>
      <c r="N50" s="148"/>
      <c r="O50" s="148"/>
      <c r="P50" s="148"/>
      <c r="Q50" s="148"/>
      <c r="R50" s="134"/>
      <c r="S50" s="134"/>
      <c r="T50" s="149" t="str">
        <f t="shared" ref="T50:T55" si="16">IF(AND(D50&gt;=0,G50-M50&gt;=0,H50-N50&gt;=0),"OK","Please explain =&gt;")</f>
        <v>OK</v>
      </c>
      <c r="U50" s="80"/>
      <c r="X50" s="12"/>
      <c r="AB50" s="449" t="s">
        <v>1274</v>
      </c>
      <c r="AC50" s="449" t="s">
        <v>1275</v>
      </c>
    </row>
    <row r="51" spans="2:29" ht="15" customHeight="1">
      <c r="B51" s="454" t="s">
        <v>1212</v>
      </c>
      <c r="C51" s="151">
        <f t="shared" si="12"/>
        <v>0</v>
      </c>
      <c r="D51" s="151">
        <f t="shared" si="13"/>
        <v>0</v>
      </c>
      <c r="E51" s="151">
        <f t="shared" si="14"/>
        <v>0</v>
      </c>
      <c r="F51" s="444"/>
      <c r="G51" s="148"/>
      <c r="H51" s="148"/>
      <c r="I51" s="144">
        <f t="shared" si="15"/>
        <v>0</v>
      </c>
      <c r="J51" s="144">
        <f t="shared" si="15"/>
        <v>0</v>
      </c>
      <c r="K51" s="148"/>
      <c r="L51" s="150"/>
      <c r="M51" s="148"/>
      <c r="N51" s="148"/>
      <c r="O51" s="148"/>
      <c r="P51" s="148"/>
      <c r="Q51" s="148"/>
      <c r="R51" s="134"/>
      <c r="S51" s="134"/>
      <c r="T51" s="149" t="str">
        <f t="shared" si="16"/>
        <v>OK</v>
      </c>
      <c r="U51" s="80"/>
      <c r="X51" s="12"/>
      <c r="AB51" s="449" t="s">
        <v>1276</v>
      </c>
      <c r="AC51" s="449" t="s">
        <v>1277</v>
      </c>
    </row>
    <row r="52" spans="2:29" ht="15" customHeight="1">
      <c r="B52" s="454" t="s">
        <v>1215</v>
      </c>
      <c r="C52" s="151">
        <f t="shared" si="12"/>
        <v>0</v>
      </c>
      <c r="D52" s="151">
        <f t="shared" si="13"/>
        <v>0</v>
      </c>
      <c r="E52" s="151">
        <f t="shared" si="14"/>
        <v>0</v>
      </c>
      <c r="F52" s="444"/>
      <c r="G52" s="148"/>
      <c r="H52" s="148"/>
      <c r="I52" s="144">
        <f t="shared" si="15"/>
        <v>0</v>
      </c>
      <c r="J52" s="144">
        <f t="shared" si="15"/>
        <v>0</v>
      </c>
      <c r="K52" s="148"/>
      <c r="L52" s="150"/>
      <c r="M52" s="148"/>
      <c r="N52" s="148"/>
      <c r="O52" s="148"/>
      <c r="P52" s="148"/>
      <c r="Q52" s="148"/>
      <c r="R52" s="134"/>
      <c r="S52" s="134"/>
      <c r="T52" s="149" t="str">
        <f t="shared" si="16"/>
        <v>OK</v>
      </c>
      <c r="U52" s="80"/>
      <c r="X52" s="12"/>
      <c r="AB52" s="449" t="s">
        <v>1278</v>
      </c>
      <c r="AC52" s="449" t="s">
        <v>1279</v>
      </c>
    </row>
    <row r="53" spans="2:29" ht="15" customHeight="1">
      <c r="B53" s="425" t="s">
        <v>1218</v>
      </c>
      <c r="C53" s="144">
        <f t="shared" si="12"/>
        <v>0</v>
      </c>
      <c r="D53" s="144">
        <f t="shared" si="13"/>
        <v>0</v>
      </c>
      <c r="E53" s="144">
        <f t="shared" si="14"/>
        <v>0</v>
      </c>
      <c r="F53" s="444"/>
      <c r="G53" s="148"/>
      <c r="H53" s="148"/>
      <c r="I53" s="144">
        <f t="shared" si="15"/>
        <v>0</v>
      </c>
      <c r="J53" s="144">
        <f t="shared" si="15"/>
        <v>0</v>
      </c>
      <c r="K53" s="148"/>
      <c r="L53" s="150"/>
      <c r="M53" s="148"/>
      <c r="N53" s="148"/>
      <c r="O53" s="148"/>
      <c r="P53" s="148"/>
      <c r="Q53" s="148"/>
      <c r="R53" s="134"/>
      <c r="S53" s="134"/>
      <c r="T53" s="149" t="str">
        <f t="shared" si="16"/>
        <v>OK</v>
      </c>
      <c r="U53" s="80"/>
      <c r="X53" s="12"/>
      <c r="AB53" s="449" t="s">
        <v>1280</v>
      </c>
      <c r="AC53" s="449" t="s">
        <v>1281</v>
      </c>
    </row>
    <row r="54" spans="2:29" ht="15" customHeight="1">
      <c r="B54" s="425" t="s">
        <v>1221</v>
      </c>
      <c r="C54" s="144">
        <f t="shared" si="12"/>
        <v>0</v>
      </c>
      <c r="D54" s="144">
        <f t="shared" si="13"/>
        <v>0</v>
      </c>
      <c r="E54" s="144">
        <f t="shared" si="14"/>
        <v>0</v>
      </c>
      <c r="F54" s="444"/>
      <c r="G54" s="148"/>
      <c r="H54" s="148"/>
      <c r="I54" s="144">
        <f t="shared" si="15"/>
        <v>0</v>
      </c>
      <c r="J54" s="144">
        <f t="shared" si="15"/>
        <v>0</v>
      </c>
      <c r="K54" s="148"/>
      <c r="L54" s="150"/>
      <c r="M54" s="148"/>
      <c r="N54" s="148"/>
      <c r="O54" s="148"/>
      <c r="P54" s="148"/>
      <c r="Q54" s="148"/>
      <c r="R54" s="134"/>
      <c r="S54" s="134"/>
      <c r="T54" s="149" t="str">
        <f t="shared" si="16"/>
        <v>OK</v>
      </c>
      <c r="U54" s="80"/>
      <c r="X54" s="12"/>
      <c r="AB54" s="449" t="s">
        <v>1282</v>
      </c>
      <c r="AC54" s="449" t="s">
        <v>1283</v>
      </c>
    </row>
    <row r="55" spans="2:29" ht="15" customHeight="1">
      <c r="B55" s="425" t="s">
        <v>1229</v>
      </c>
      <c r="C55" s="144">
        <f t="shared" si="12"/>
        <v>0</v>
      </c>
      <c r="D55" s="144">
        <f t="shared" si="13"/>
        <v>0</v>
      </c>
      <c r="E55" s="144">
        <f t="shared" si="14"/>
        <v>0</v>
      </c>
      <c r="F55" s="444"/>
      <c r="G55" s="148"/>
      <c r="H55" s="148"/>
      <c r="I55" s="144">
        <f t="shared" si="15"/>
        <v>0</v>
      </c>
      <c r="J55" s="144">
        <f t="shared" si="15"/>
        <v>0</v>
      </c>
      <c r="K55" s="148"/>
      <c r="L55" s="150"/>
      <c r="M55" s="148"/>
      <c r="N55" s="148"/>
      <c r="O55" s="148"/>
      <c r="P55" s="148"/>
      <c r="Q55" s="148"/>
      <c r="R55" s="134"/>
      <c r="S55" s="134"/>
      <c r="T55" s="149" t="str">
        <f t="shared" si="16"/>
        <v>OK</v>
      </c>
      <c r="U55" s="80"/>
      <c r="X55" s="12"/>
      <c r="AB55" s="449" t="s">
        <v>1284</v>
      </c>
      <c r="AC55" s="449" t="s">
        <v>1285</v>
      </c>
    </row>
    <row r="56" spans="2:29" ht="15" customHeight="1">
      <c r="B56" s="450" t="s">
        <v>1237</v>
      </c>
      <c r="C56" s="144">
        <f>+C57+C58+C59</f>
        <v>0</v>
      </c>
      <c r="D56" s="144">
        <f>+D57+D58+D59</f>
        <v>0</v>
      </c>
      <c r="E56" s="144">
        <f>+E57+E58+E59</f>
        <v>0</v>
      </c>
      <c r="F56" s="452"/>
      <c r="G56" s="144">
        <f>+G57+G58+G59</f>
        <v>0</v>
      </c>
      <c r="H56" s="144">
        <f>+H57+H58+H59</f>
        <v>0</v>
      </c>
      <c r="I56" s="144">
        <f>+I57+I58+I59</f>
        <v>0</v>
      </c>
      <c r="J56" s="144">
        <f>+J57+J58+J59</f>
        <v>0</v>
      </c>
      <c r="K56" s="144">
        <f>+K57+K58+K59</f>
        <v>0</v>
      </c>
      <c r="L56" s="154"/>
      <c r="M56" s="144">
        <f>+M57+M58+M59</f>
        <v>0</v>
      </c>
      <c r="N56" s="144">
        <f>+N57+N58+N59</f>
        <v>0</v>
      </c>
      <c r="O56" s="144">
        <f>+O57+O58+O59</f>
        <v>0</v>
      </c>
      <c r="P56" s="144">
        <f>+P57+P58+P59</f>
        <v>0</v>
      </c>
      <c r="Q56" s="144">
        <f>+Q57+Q58+Q59</f>
        <v>0</v>
      </c>
      <c r="R56" s="155"/>
      <c r="S56" s="155"/>
      <c r="T56" s="152"/>
      <c r="U56" s="153"/>
      <c r="X56" s="12"/>
      <c r="AB56" s="449" t="s">
        <v>1286</v>
      </c>
      <c r="AC56" s="449" t="s">
        <v>1287</v>
      </c>
    </row>
    <row r="57" spans="2:29" ht="15" customHeight="1">
      <c r="B57" s="451" t="s">
        <v>1240</v>
      </c>
      <c r="C57" s="151">
        <f>SUM(G57:K57)</f>
        <v>0</v>
      </c>
      <c r="D57" s="151">
        <f>C57-E57</f>
        <v>0</v>
      </c>
      <c r="E57" s="151">
        <f>SUM(M57:Q57)</f>
        <v>0</v>
      </c>
      <c r="F57" s="452"/>
      <c r="G57" s="148"/>
      <c r="H57" s="148"/>
      <c r="I57" s="144">
        <f t="shared" ref="I57:J59" si="17">O57</f>
        <v>0</v>
      </c>
      <c r="J57" s="144">
        <f t="shared" si="17"/>
        <v>0</v>
      </c>
      <c r="K57" s="148"/>
      <c r="L57" s="154"/>
      <c r="M57" s="148"/>
      <c r="N57" s="148"/>
      <c r="O57" s="148"/>
      <c r="P57" s="148"/>
      <c r="Q57" s="148"/>
      <c r="R57" s="155"/>
      <c r="S57" s="155"/>
      <c r="T57" s="149" t="str">
        <f>IF(AND(D57&gt;=0,G57-M57&gt;=0,H57-N57&gt;=0),"OK","Please explain =&gt;")</f>
        <v>OK</v>
      </c>
      <c r="U57" s="80"/>
      <c r="X57" s="12"/>
      <c r="AB57" s="449" t="s">
        <v>1288</v>
      </c>
      <c r="AC57" s="449" t="s">
        <v>1289</v>
      </c>
    </row>
    <row r="58" spans="2:29" ht="15" customHeight="1">
      <c r="B58" s="451" t="s">
        <v>1243</v>
      </c>
      <c r="C58" s="151">
        <f>SUM(G58:K58)</f>
        <v>0</v>
      </c>
      <c r="D58" s="151">
        <f>C58-E58</f>
        <v>0</v>
      </c>
      <c r="E58" s="151">
        <f>SUM(M58:Q58)</f>
        <v>0</v>
      </c>
      <c r="F58" s="452"/>
      <c r="G58" s="148"/>
      <c r="H58" s="148"/>
      <c r="I58" s="144">
        <f t="shared" si="17"/>
        <v>0</v>
      </c>
      <c r="J58" s="144">
        <f t="shared" si="17"/>
        <v>0</v>
      </c>
      <c r="K58" s="148"/>
      <c r="L58" s="154"/>
      <c r="M58" s="148"/>
      <c r="N58" s="148"/>
      <c r="O58" s="148"/>
      <c r="P58" s="148"/>
      <c r="Q58" s="148"/>
      <c r="R58" s="155"/>
      <c r="S58" s="155"/>
      <c r="T58" s="149" t="str">
        <f>IF(AND(D58&gt;=0,G58-M58&gt;=0,H58-N58&gt;=0),"OK","Please explain =&gt;")</f>
        <v>OK</v>
      </c>
      <c r="U58" s="80"/>
      <c r="X58" s="12"/>
      <c r="AB58" s="449" t="s">
        <v>1290</v>
      </c>
      <c r="AC58" s="449" t="s">
        <v>1291</v>
      </c>
    </row>
    <row r="59" spans="2:29" ht="15" customHeight="1">
      <c r="B59" s="451" t="s">
        <v>1246</v>
      </c>
      <c r="C59" s="151">
        <f>SUM(G59:K59)</f>
        <v>0</v>
      </c>
      <c r="D59" s="151">
        <f>C59-E59</f>
        <v>0</v>
      </c>
      <c r="E59" s="151">
        <f>SUM(M59:Q59)</f>
        <v>0</v>
      </c>
      <c r="F59" s="452"/>
      <c r="G59" s="148"/>
      <c r="H59" s="148"/>
      <c r="I59" s="144">
        <f t="shared" si="17"/>
        <v>0</v>
      </c>
      <c r="J59" s="144">
        <f t="shared" si="17"/>
        <v>0</v>
      </c>
      <c r="K59" s="148"/>
      <c r="L59" s="154"/>
      <c r="M59" s="148"/>
      <c r="N59" s="148"/>
      <c r="O59" s="148"/>
      <c r="P59" s="148"/>
      <c r="Q59" s="148"/>
      <c r="R59" s="155"/>
      <c r="S59" s="155"/>
      <c r="T59" s="149" t="str">
        <f>IF(AND(D59&gt;=0,G59-M59&gt;=0,H59-N59&gt;=0),"OK","Please explain =&gt;")</f>
        <v>OK</v>
      </c>
      <c r="U59" s="80"/>
      <c r="X59" s="12"/>
      <c r="AB59" s="449" t="s">
        <v>1292</v>
      </c>
      <c r="AC59" s="449" t="s">
        <v>1293</v>
      </c>
    </row>
    <row r="60" spans="2:29" ht="15" customHeight="1">
      <c r="B60" s="448" t="s">
        <v>1294</v>
      </c>
      <c r="C60" s="144">
        <f>+SUM(C61:C63,C67:C70)</f>
        <v>0</v>
      </c>
      <c r="D60" s="144">
        <f>+SUM(D61:D63,D67:D70)</f>
        <v>0</v>
      </c>
      <c r="E60" s="144">
        <f>+SUM(E61:E63,E67:E70)</f>
        <v>0</v>
      </c>
      <c r="F60" s="444"/>
      <c r="G60" s="151">
        <f>+SUM(G61:G63,G67:G70)</f>
        <v>0</v>
      </c>
      <c r="H60" s="151">
        <f>+SUM(H61:H63,H67:H70)</f>
        <v>0</v>
      </c>
      <c r="I60" s="151">
        <f>+SUM(I61:I63,I67:I70)</f>
        <v>0</v>
      </c>
      <c r="J60" s="151">
        <f>+SUM(J61:J63,J67:J70)</f>
        <v>0</v>
      </c>
      <c r="K60" s="151">
        <f>+SUM(K61:K63,K67:K70)</f>
        <v>0</v>
      </c>
      <c r="L60" s="150"/>
      <c r="M60" s="151">
        <f>+SUM(M61:M63,M67:M70)</f>
        <v>0</v>
      </c>
      <c r="N60" s="151">
        <f>+SUM(N61:N63,N67:N70)</f>
        <v>0</v>
      </c>
      <c r="O60" s="151">
        <f>+SUM(O61:O63,O67:O70)</f>
        <v>0</v>
      </c>
      <c r="P60" s="151">
        <f>+SUM(P61:P63,P67:P70)</f>
        <v>0</v>
      </c>
      <c r="Q60" s="151">
        <f>+SUM(Q61:Q63,Q67:Q70)</f>
        <v>0</v>
      </c>
      <c r="R60" s="134"/>
      <c r="S60" s="134"/>
      <c r="T60" s="152"/>
      <c r="U60" s="153"/>
      <c r="X60" s="12"/>
      <c r="AB60" s="449" t="s">
        <v>1222</v>
      </c>
      <c r="AC60" s="449" t="s">
        <v>1258</v>
      </c>
    </row>
    <row r="61" spans="2:29" ht="15" customHeight="1">
      <c r="B61" s="425" t="s">
        <v>1203</v>
      </c>
      <c r="C61" s="144">
        <f>SUM(G61:K61)</f>
        <v>0</v>
      </c>
      <c r="D61" s="144">
        <f>C61-E61</f>
        <v>0</v>
      </c>
      <c r="E61" s="144">
        <f>SUM(M61:Q61)</f>
        <v>0</v>
      </c>
      <c r="F61" s="444"/>
      <c r="G61" s="148"/>
      <c r="H61" s="148"/>
      <c r="I61" s="144">
        <f>O61</f>
        <v>0</v>
      </c>
      <c r="J61" s="144">
        <f>P61</f>
        <v>0</v>
      </c>
      <c r="K61" s="148"/>
      <c r="L61" s="150"/>
      <c r="M61" s="148"/>
      <c r="N61" s="148"/>
      <c r="O61" s="148"/>
      <c r="P61" s="148"/>
      <c r="Q61" s="148"/>
      <c r="R61" s="134"/>
      <c r="S61" s="134"/>
      <c r="T61" s="149" t="str">
        <f>IF(AND(D61&gt;=0,G61-M61&gt;=0,H61-N61&gt;=0),"OK","Please explain =&gt;")</f>
        <v>OK</v>
      </c>
      <c r="U61" s="80"/>
      <c r="X61" s="12"/>
      <c r="AB61" s="449" t="s">
        <v>1269</v>
      </c>
      <c r="AC61" s="449" t="s">
        <v>1295</v>
      </c>
    </row>
    <row r="62" spans="2:29" ht="15" customHeight="1">
      <c r="B62" s="425" t="s">
        <v>1206</v>
      </c>
      <c r="C62" s="144">
        <f>SUM(G62:K62)</f>
        <v>0</v>
      </c>
      <c r="D62" s="144">
        <f>C62-E62</f>
        <v>0</v>
      </c>
      <c r="E62" s="144">
        <f>SUM(M62:Q62)</f>
        <v>0</v>
      </c>
      <c r="F62" s="444"/>
      <c r="G62" s="148"/>
      <c r="H62" s="148"/>
      <c r="I62" s="144">
        <f>O62</f>
        <v>0</v>
      </c>
      <c r="J62" s="144">
        <f>P62</f>
        <v>0</v>
      </c>
      <c r="K62" s="148"/>
      <c r="L62" s="150"/>
      <c r="M62" s="148"/>
      <c r="N62" s="148"/>
      <c r="O62" s="148"/>
      <c r="P62" s="148"/>
      <c r="Q62" s="148"/>
      <c r="R62" s="134"/>
      <c r="S62" s="134"/>
      <c r="T62" s="149" t="str">
        <f>IF(AND(D62&gt;=0,G62-M62&gt;=0,H62-N62&gt;=0),"OK","Please explain =&gt;")</f>
        <v>OK</v>
      </c>
      <c r="U62" s="80"/>
      <c r="X62" s="12"/>
      <c r="AB62" s="449" t="s">
        <v>1271</v>
      </c>
      <c r="AC62" s="449" t="s">
        <v>1296</v>
      </c>
    </row>
    <row r="63" spans="2:29" ht="15" customHeight="1">
      <c r="B63" s="425" t="s">
        <v>1273</v>
      </c>
      <c r="C63" s="144">
        <f>SUM(C64:C66)</f>
        <v>0</v>
      </c>
      <c r="D63" s="144">
        <f>SUM(D64:D66)</f>
        <v>0</v>
      </c>
      <c r="E63" s="144">
        <f>SUM(E64:E66)</f>
        <v>0</v>
      </c>
      <c r="F63" s="444"/>
      <c r="G63" s="144">
        <f>SUM(G64:G66)</f>
        <v>0</v>
      </c>
      <c r="H63" s="144">
        <f>SUM(H64:H66)</f>
        <v>0</v>
      </c>
      <c r="I63" s="144">
        <f>SUM(I64:I66)</f>
        <v>0</v>
      </c>
      <c r="J63" s="144">
        <f>SUM(J64:J66)</f>
        <v>0</v>
      </c>
      <c r="K63" s="144">
        <f>SUM(K64:K66)</f>
        <v>0</v>
      </c>
      <c r="L63" s="150"/>
      <c r="M63" s="144">
        <f>SUM(M64:M66)</f>
        <v>0</v>
      </c>
      <c r="N63" s="144">
        <f>SUM(N64:N66)</f>
        <v>0</v>
      </c>
      <c r="O63" s="144">
        <f>SUM(O64:O66)</f>
        <v>0</v>
      </c>
      <c r="P63" s="144">
        <f>SUM(P64:P66)</f>
        <v>0</v>
      </c>
      <c r="Q63" s="144">
        <f>SUM(Q64:Q66)</f>
        <v>0</v>
      </c>
      <c r="R63" s="134"/>
      <c r="S63" s="134"/>
      <c r="T63" s="152"/>
      <c r="U63" s="153"/>
      <c r="X63" s="12"/>
      <c r="AB63" s="449" t="s">
        <v>1222</v>
      </c>
      <c r="AC63" s="449" t="s">
        <v>1258</v>
      </c>
    </row>
    <row r="64" spans="2:29" ht="15" customHeight="1">
      <c r="B64" s="454" t="s">
        <v>1209</v>
      </c>
      <c r="C64" s="151">
        <f t="shared" ref="C64:C69" si="18">SUM(G64:K64)</f>
        <v>0</v>
      </c>
      <c r="D64" s="151">
        <f t="shared" ref="D64:D69" si="19">C64-E64</f>
        <v>0</v>
      </c>
      <c r="E64" s="151">
        <f t="shared" ref="E64:E69" si="20">SUM(M64:Q64)</f>
        <v>0</v>
      </c>
      <c r="F64" s="444"/>
      <c r="G64" s="148"/>
      <c r="H64" s="148"/>
      <c r="I64" s="144">
        <f t="shared" ref="I64:J69" si="21">O64</f>
        <v>0</v>
      </c>
      <c r="J64" s="144">
        <f t="shared" si="21"/>
        <v>0</v>
      </c>
      <c r="K64" s="148"/>
      <c r="L64" s="150"/>
      <c r="M64" s="148"/>
      <c r="N64" s="148"/>
      <c r="O64" s="148"/>
      <c r="P64" s="148"/>
      <c r="Q64" s="148"/>
      <c r="R64" s="134"/>
      <c r="S64" s="134"/>
      <c r="T64" s="149" t="str">
        <f t="shared" ref="T64:T69" si="22">IF(AND(D64&gt;=0,G64-M64&gt;=0,H64-N64&gt;=0),"OK","Please explain =&gt;")</f>
        <v>OK</v>
      </c>
      <c r="U64" s="80"/>
      <c r="X64" s="12"/>
      <c r="AB64" s="449" t="s">
        <v>1274</v>
      </c>
      <c r="AC64" s="449" t="s">
        <v>1297</v>
      </c>
    </row>
    <row r="65" spans="2:29" ht="15" customHeight="1">
      <c r="B65" s="454" t="s">
        <v>1212</v>
      </c>
      <c r="C65" s="151">
        <f t="shared" si="18"/>
        <v>0</v>
      </c>
      <c r="D65" s="151">
        <f t="shared" si="19"/>
        <v>0</v>
      </c>
      <c r="E65" s="151">
        <f t="shared" si="20"/>
        <v>0</v>
      </c>
      <c r="F65" s="444"/>
      <c r="G65" s="148"/>
      <c r="H65" s="148"/>
      <c r="I65" s="144">
        <f t="shared" si="21"/>
        <v>0</v>
      </c>
      <c r="J65" s="144">
        <f t="shared" si="21"/>
        <v>0</v>
      </c>
      <c r="K65" s="148"/>
      <c r="L65" s="150"/>
      <c r="M65" s="148"/>
      <c r="N65" s="148"/>
      <c r="O65" s="148"/>
      <c r="P65" s="148"/>
      <c r="Q65" s="148"/>
      <c r="R65" s="134"/>
      <c r="S65" s="134"/>
      <c r="T65" s="149" t="str">
        <f t="shared" si="22"/>
        <v>OK</v>
      </c>
      <c r="U65" s="80"/>
      <c r="X65" s="12"/>
      <c r="AB65" s="449" t="s">
        <v>1276</v>
      </c>
      <c r="AC65" s="449" t="s">
        <v>1298</v>
      </c>
    </row>
    <row r="66" spans="2:29" ht="15" customHeight="1">
      <c r="B66" s="454" t="s">
        <v>1215</v>
      </c>
      <c r="C66" s="151">
        <f t="shared" si="18"/>
        <v>0</v>
      </c>
      <c r="D66" s="151">
        <f t="shared" si="19"/>
        <v>0</v>
      </c>
      <c r="E66" s="151">
        <f t="shared" si="20"/>
        <v>0</v>
      </c>
      <c r="F66" s="444"/>
      <c r="G66" s="148"/>
      <c r="H66" s="148"/>
      <c r="I66" s="144">
        <f t="shared" si="21"/>
        <v>0</v>
      </c>
      <c r="J66" s="144">
        <f t="shared" si="21"/>
        <v>0</v>
      </c>
      <c r="K66" s="148"/>
      <c r="L66" s="150"/>
      <c r="M66" s="148"/>
      <c r="N66" s="148"/>
      <c r="O66" s="148"/>
      <c r="P66" s="148"/>
      <c r="Q66" s="148"/>
      <c r="R66" s="134"/>
      <c r="S66" s="134"/>
      <c r="T66" s="149" t="str">
        <f t="shared" si="22"/>
        <v>OK</v>
      </c>
      <c r="U66" s="80"/>
      <c r="X66" s="12"/>
      <c r="AB66" s="449" t="s">
        <v>1278</v>
      </c>
      <c r="AC66" s="449" t="s">
        <v>1299</v>
      </c>
    </row>
    <row r="67" spans="2:29" ht="15" customHeight="1">
      <c r="B67" s="425" t="s">
        <v>1218</v>
      </c>
      <c r="C67" s="144">
        <f t="shared" si="18"/>
        <v>0</v>
      </c>
      <c r="D67" s="144">
        <f t="shared" si="19"/>
        <v>0</v>
      </c>
      <c r="E67" s="144">
        <f t="shared" si="20"/>
        <v>0</v>
      </c>
      <c r="F67" s="444"/>
      <c r="G67" s="148"/>
      <c r="H67" s="148"/>
      <c r="I67" s="144">
        <f t="shared" si="21"/>
        <v>0</v>
      </c>
      <c r="J67" s="144">
        <f t="shared" si="21"/>
        <v>0</v>
      </c>
      <c r="K67" s="148"/>
      <c r="L67" s="150"/>
      <c r="M67" s="148"/>
      <c r="N67" s="148"/>
      <c r="O67" s="148"/>
      <c r="P67" s="148"/>
      <c r="Q67" s="148"/>
      <c r="R67" s="134"/>
      <c r="S67" s="134"/>
      <c r="T67" s="149" t="str">
        <f t="shared" si="22"/>
        <v>OK</v>
      </c>
      <c r="U67" s="80"/>
      <c r="X67" s="12"/>
      <c r="AB67" s="449" t="s">
        <v>1280</v>
      </c>
      <c r="AC67" s="449" t="s">
        <v>1300</v>
      </c>
    </row>
    <row r="68" spans="2:29" ht="15" customHeight="1">
      <c r="B68" s="425" t="s">
        <v>1221</v>
      </c>
      <c r="C68" s="144">
        <f t="shared" si="18"/>
        <v>0</v>
      </c>
      <c r="D68" s="144">
        <f t="shared" si="19"/>
        <v>0</v>
      </c>
      <c r="E68" s="144">
        <f t="shared" si="20"/>
        <v>0</v>
      </c>
      <c r="F68" s="444"/>
      <c r="G68" s="148"/>
      <c r="H68" s="148"/>
      <c r="I68" s="144">
        <f t="shared" si="21"/>
        <v>0</v>
      </c>
      <c r="J68" s="144">
        <f t="shared" si="21"/>
        <v>0</v>
      </c>
      <c r="K68" s="148"/>
      <c r="L68" s="150"/>
      <c r="M68" s="148"/>
      <c r="N68" s="148"/>
      <c r="O68" s="148"/>
      <c r="P68" s="148"/>
      <c r="Q68" s="148"/>
      <c r="R68" s="134"/>
      <c r="S68" s="134"/>
      <c r="T68" s="149" t="str">
        <f t="shared" si="22"/>
        <v>OK</v>
      </c>
      <c r="U68" s="80"/>
      <c r="X68" s="12"/>
      <c r="AB68" s="449" t="s">
        <v>1282</v>
      </c>
      <c r="AC68" s="449" t="s">
        <v>1301</v>
      </c>
    </row>
    <row r="69" spans="2:29" ht="15" customHeight="1">
      <c r="B69" s="425" t="s">
        <v>1229</v>
      </c>
      <c r="C69" s="144">
        <f t="shared" si="18"/>
        <v>0</v>
      </c>
      <c r="D69" s="144">
        <f t="shared" si="19"/>
        <v>0</v>
      </c>
      <c r="E69" s="144">
        <f t="shared" si="20"/>
        <v>0</v>
      </c>
      <c r="F69" s="444"/>
      <c r="G69" s="148"/>
      <c r="H69" s="148"/>
      <c r="I69" s="144">
        <f t="shared" si="21"/>
        <v>0</v>
      </c>
      <c r="J69" s="144">
        <f t="shared" si="21"/>
        <v>0</v>
      </c>
      <c r="K69" s="148"/>
      <c r="L69" s="150"/>
      <c r="M69" s="148"/>
      <c r="N69" s="148"/>
      <c r="O69" s="148"/>
      <c r="P69" s="148"/>
      <c r="Q69" s="148"/>
      <c r="R69" s="134"/>
      <c r="S69" s="134"/>
      <c r="T69" s="149" t="str">
        <f t="shared" si="22"/>
        <v>OK</v>
      </c>
      <c r="U69" s="80"/>
      <c r="X69" s="12"/>
      <c r="AB69" s="449" t="s">
        <v>1284</v>
      </c>
      <c r="AC69" s="449" t="s">
        <v>1302</v>
      </c>
    </row>
    <row r="70" spans="2:29" ht="15" customHeight="1">
      <c r="B70" s="450" t="s">
        <v>1237</v>
      </c>
      <c r="C70" s="144">
        <f>+C71+C72+C73</f>
        <v>0</v>
      </c>
      <c r="D70" s="144">
        <f>+D71+D72+D73</f>
        <v>0</v>
      </c>
      <c r="E70" s="144">
        <f>+E71+E72+E73</f>
        <v>0</v>
      </c>
      <c r="F70" s="452"/>
      <c r="G70" s="144">
        <f>+G71+G72+G73</f>
        <v>0</v>
      </c>
      <c r="H70" s="144">
        <f>+H71+H72+H73</f>
        <v>0</v>
      </c>
      <c r="I70" s="144">
        <f>+I71+I72+I73</f>
        <v>0</v>
      </c>
      <c r="J70" s="144">
        <f>+J71+J72+J73</f>
        <v>0</v>
      </c>
      <c r="K70" s="144">
        <f>+K71+K72+K73</f>
        <v>0</v>
      </c>
      <c r="L70" s="154"/>
      <c r="M70" s="144">
        <f>+M71+M72+M73</f>
        <v>0</v>
      </c>
      <c r="N70" s="144">
        <f>+N71+N72+N73</f>
        <v>0</v>
      </c>
      <c r="O70" s="144">
        <f>+O71+O72+O73</f>
        <v>0</v>
      </c>
      <c r="P70" s="144">
        <f>+P71+P72+P73</f>
        <v>0</v>
      </c>
      <c r="Q70" s="144">
        <f>+Q71+Q72+Q73</f>
        <v>0</v>
      </c>
      <c r="R70" s="155"/>
      <c r="S70" s="155"/>
      <c r="T70" s="152"/>
      <c r="U70" s="153"/>
      <c r="X70" s="12"/>
      <c r="AB70" s="449" t="s">
        <v>1303</v>
      </c>
      <c r="AC70" s="449" t="s">
        <v>1304</v>
      </c>
    </row>
    <row r="71" spans="2:29" ht="15" customHeight="1">
      <c r="B71" s="451" t="s">
        <v>1240</v>
      </c>
      <c r="C71" s="151">
        <f>SUM(G71:K71)</f>
        <v>0</v>
      </c>
      <c r="D71" s="151">
        <f>C71-E71</f>
        <v>0</v>
      </c>
      <c r="E71" s="151">
        <f>SUM(M71:Q71)</f>
        <v>0</v>
      </c>
      <c r="F71" s="452"/>
      <c r="G71" s="148"/>
      <c r="H71" s="148"/>
      <c r="I71" s="144">
        <f t="shared" ref="I71:J73" si="23">O71</f>
        <v>0</v>
      </c>
      <c r="J71" s="144">
        <f t="shared" si="23"/>
        <v>0</v>
      </c>
      <c r="K71" s="148"/>
      <c r="L71" s="154"/>
      <c r="M71" s="148"/>
      <c r="N71" s="148"/>
      <c r="O71" s="148"/>
      <c r="P71" s="148"/>
      <c r="Q71" s="148"/>
      <c r="R71" s="155"/>
      <c r="S71" s="155"/>
      <c r="T71" s="149" t="str">
        <f>IF(AND(D71&gt;=0,G71-M71&gt;=0,H71-N71&gt;=0),"OK","Please explain =&gt;")</f>
        <v>OK</v>
      </c>
      <c r="U71" s="80"/>
      <c r="X71" s="12"/>
      <c r="AB71" s="449" t="s">
        <v>1288</v>
      </c>
      <c r="AC71" s="449" t="s">
        <v>1305</v>
      </c>
    </row>
    <row r="72" spans="2:29" ht="15" customHeight="1">
      <c r="B72" s="451" t="s">
        <v>1243</v>
      </c>
      <c r="C72" s="151">
        <f>SUM(G72:K72)</f>
        <v>0</v>
      </c>
      <c r="D72" s="151">
        <f>C72-E72</f>
        <v>0</v>
      </c>
      <c r="E72" s="151">
        <f>SUM(M72:Q72)</f>
        <v>0</v>
      </c>
      <c r="F72" s="452"/>
      <c r="G72" s="148"/>
      <c r="H72" s="148"/>
      <c r="I72" s="144">
        <f t="shared" si="23"/>
        <v>0</v>
      </c>
      <c r="J72" s="144">
        <f t="shared" si="23"/>
        <v>0</v>
      </c>
      <c r="K72" s="148"/>
      <c r="L72" s="154"/>
      <c r="M72" s="148"/>
      <c r="N72" s="148"/>
      <c r="O72" s="148"/>
      <c r="P72" s="148"/>
      <c r="Q72" s="148"/>
      <c r="R72" s="155"/>
      <c r="S72" s="155"/>
      <c r="T72" s="149" t="str">
        <f>IF(AND(D72&gt;=0,G72-M72&gt;=0,H72-N72&gt;=0),"OK","Please explain =&gt;")</f>
        <v>OK</v>
      </c>
      <c r="U72" s="80"/>
      <c r="X72" s="12"/>
      <c r="AB72" s="449" t="s">
        <v>1290</v>
      </c>
      <c r="AC72" s="449" t="s">
        <v>1306</v>
      </c>
    </row>
    <row r="73" spans="2:29" ht="15" customHeight="1">
      <c r="B73" s="451" t="s">
        <v>1246</v>
      </c>
      <c r="C73" s="151">
        <f>SUM(G73:K73)</f>
        <v>0</v>
      </c>
      <c r="D73" s="151">
        <f>C73-E73</f>
        <v>0</v>
      </c>
      <c r="E73" s="151">
        <f>SUM(M73:Q73)</f>
        <v>0</v>
      </c>
      <c r="F73" s="452"/>
      <c r="G73" s="148"/>
      <c r="H73" s="148"/>
      <c r="I73" s="144">
        <f t="shared" si="23"/>
        <v>0</v>
      </c>
      <c r="J73" s="144">
        <f t="shared" si="23"/>
        <v>0</v>
      </c>
      <c r="K73" s="148"/>
      <c r="L73" s="154"/>
      <c r="M73" s="148"/>
      <c r="N73" s="148"/>
      <c r="O73" s="148"/>
      <c r="P73" s="148"/>
      <c r="Q73" s="148"/>
      <c r="R73" s="155"/>
      <c r="S73" s="155"/>
      <c r="T73" s="149" t="str">
        <f>IF(AND(D73&gt;=0,G73-M73&gt;=0,H73-N73&gt;=0),"OK","Please explain =&gt;")</f>
        <v>OK</v>
      </c>
      <c r="U73" s="80"/>
      <c r="X73" s="12"/>
      <c r="AB73" s="449" t="s">
        <v>1292</v>
      </c>
      <c r="AC73" s="449" t="s">
        <v>1307</v>
      </c>
    </row>
    <row r="74" spans="2:29" ht="15" customHeight="1">
      <c r="B74" s="448" t="s">
        <v>1308</v>
      </c>
      <c r="C74" s="144">
        <f>+SUM(C75:C81)</f>
        <v>0</v>
      </c>
      <c r="D74" s="144">
        <f>+SUM(D75:D81)</f>
        <v>0</v>
      </c>
      <c r="E74" s="144">
        <f>+SUM(E75:E81)</f>
        <v>0</v>
      </c>
      <c r="F74" s="444"/>
      <c r="G74" s="144">
        <f>+SUM(G75:G81)</f>
        <v>0</v>
      </c>
      <c r="H74" s="144">
        <f>+SUM(H75:H81)</f>
        <v>0</v>
      </c>
      <c r="I74" s="144">
        <f>+SUM(I75:I81)</f>
        <v>0</v>
      </c>
      <c r="J74" s="144">
        <f>+SUM(J75:J81)</f>
        <v>0</v>
      </c>
      <c r="K74" s="144">
        <f>+SUM(K75:K81)</f>
        <v>0</v>
      </c>
      <c r="L74" s="150"/>
      <c r="M74" s="144">
        <f>+SUM(M75:M81)</f>
        <v>0</v>
      </c>
      <c r="N74" s="144">
        <f>+SUM(N75:N81)</f>
        <v>0</v>
      </c>
      <c r="O74" s="144">
        <f>+SUM(O75:O81)</f>
        <v>0</v>
      </c>
      <c r="P74" s="144">
        <f>+SUM(P75:P81)</f>
        <v>0</v>
      </c>
      <c r="Q74" s="144">
        <f>+SUM(Q75:Q81)</f>
        <v>0</v>
      </c>
      <c r="R74" s="134"/>
      <c r="S74" s="134"/>
      <c r="T74" s="152"/>
      <c r="U74" s="153"/>
      <c r="X74" s="12"/>
      <c r="AB74" s="449" t="s">
        <v>1222</v>
      </c>
      <c r="AC74" s="449" t="s">
        <v>1230</v>
      </c>
    </row>
    <row r="75" spans="2:29" ht="15" customHeight="1">
      <c r="B75" s="425" t="s">
        <v>1203</v>
      </c>
      <c r="C75" s="144">
        <f t="shared" ref="C75:C80" si="24">SUM(G75:K75)</f>
        <v>0</v>
      </c>
      <c r="D75" s="144">
        <f t="shared" ref="D75:D80" si="25">C75-E75</f>
        <v>0</v>
      </c>
      <c r="E75" s="144">
        <f t="shared" ref="E75:E80" si="26">SUM(M75:Q75)</f>
        <v>0</v>
      </c>
      <c r="F75" s="444"/>
      <c r="G75" s="148"/>
      <c r="H75" s="148"/>
      <c r="I75" s="144">
        <f t="shared" ref="I75:J80" si="27">O75</f>
        <v>0</v>
      </c>
      <c r="J75" s="144">
        <f t="shared" si="27"/>
        <v>0</v>
      </c>
      <c r="K75" s="148"/>
      <c r="L75" s="150"/>
      <c r="M75" s="148"/>
      <c r="N75" s="148"/>
      <c r="O75" s="148"/>
      <c r="P75" s="148"/>
      <c r="Q75" s="148"/>
      <c r="R75" s="134"/>
      <c r="S75" s="134"/>
      <c r="T75" s="149" t="str">
        <f t="shared" ref="T75:T80" si="28">IF(AND(D75&gt;=0,G75-M75&gt;=0,H75-N75&gt;=0),"OK","Please explain =&gt;")</f>
        <v>OK</v>
      </c>
      <c r="U75" s="80"/>
      <c r="X75" s="12"/>
      <c r="AB75" s="449" t="s">
        <v>1309</v>
      </c>
      <c r="AC75" s="449" t="s">
        <v>1310</v>
      </c>
    </row>
    <row r="76" spans="2:29" ht="15" customHeight="1">
      <c r="B76" s="425" t="s">
        <v>1206</v>
      </c>
      <c r="C76" s="144">
        <f t="shared" si="24"/>
        <v>0</v>
      </c>
      <c r="D76" s="144">
        <f t="shared" si="25"/>
        <v>0</v>
      </c>
      <c r="E76" s="144">
        <f t="shared" si="26"/>
        <v>0</v>
      </c>
      <c r="F76" s="444"/>
      <c r="G76" s="148"/>
      <c r="H76" s="148"/>
      <c r="I76" s="144">
        <f t="shared" si="27"/>
        <v>0</v>
      </c>
      <c r="J76" s="144">
        <f t="shared" si="27"/>
        <v>0</v>
      </c>
      <c r="K76" s="148"/>
      <c r="L76" s="150"/>
      <c r="M76" s="148"/>
      <c r="N76" s="148"/>
      <c r="O76" s="148"/>
      <c r="P76" s="148"/>
      <c r="Q76" s="148"/>
      <c r="R76" s="134"/>
      <c r="S76" s="134"/>
      <c r="T76" s="149" t="str">
        <f t="shared" si="28"/>
        <v>OK</v>
      </c>
      <c r="U76" s="80"/>
      <c r="X76" s="12"/>
      <c r="AB76" s="449" t="s">
        <v>1311</v>
      </c>
      <c r="AC76" s="449" t="s">
        <v>1312</v>
      </c>
    </row>
    <row r="77" spans="2:29" ht="15" customHeight="1">
      <c r="B77" s="425" t="s">
        <v>1273</v>
      </c>
      <c r="C77" s="144">
        <f t="shared" si="24"/>
        <v>0</v>
      </c>
      <c r="D77" s="144">
        <f t="shared" si="25"/>
        <v>0</v>
      </c>
      <c r="E77" s="144">
        <f t="shared" si="26"/>
        <v>0</v>
      </c>
      <c r="F77" s="444"/>
      <c r="G77" s="148"/>
      <c r="H77" s="148"/>
      <c r="I77" s="144">
        <f t="shared" si="27"/>
        <v>0</v>
      </c>
      <c r="J77" s="144">
        <f t="shared" si="27"/>
        <v>0</v>
      </c>
      <c r="K77" s="148"/>
      <c r="L77" s="150"/>
      <c r="M77" s="148"/>
      <c r="N77" s="148"/>
      <c r="O77" s="148"/>
      <c r="P77" s="148"/>
      <c r="Q77" s="148"/>
      <c r="R77" s="134"/>
      <c r="S77" s="134"/>
      <c r="T77" s="149" t="str">
        <f t="shared" si="28"/>
        <v>OK</v>
      </c>
      <c r="U77" s="80"/>
      <c r="X77" s="12"/>
      <c r="AB77" s="449" t="s">
        <v>1313</v>
      </c>
      <c r="AC77" s="449" t="s">
        <v>1314</v>
      </c>
    </row>
    <row r="78" spans="2:29" ht="15" customHeight="1">
      <c r="B78" s="425" t="s">
        <v>1218</v>
      </c>
      <c r="C78" s="144">
        <f t="shared" si="24"/>
        <v>0</v>
      </c>
      <c r="D78" s="144">
        <f t="shared" si="25"/>
        <v>0</v>
      </c>
      <c r="E78" s="144">
        <f t="shared" si="26"/>
        <v>0</v>
      </c>
      <c r="F78" s="444"/>
      <c r="G78" s="148"/>
      <c r="H78" s="148"/>
      <c r="I78" s="144">
        <f t="shared" si="27"/>
        <v>0</v>
      </c>
      <c r="J78" s="144">
        <f t="shared" si="27"/>
        <v>0</v>
      </c>
      <c r="K78" s="148"/>
      <c r="L78" s="150"/>
      <c r="M78" s="148"/>
      <c r="N78" s="148"/>
      <c r="O78" s="148"/>
      <c r="P78" s="148"/>
      <c r="Q78" s="148"/>
      <c r="R78" s="134"/>
      <c r="S78" s="134"/>
      <c r="T78" s="149" t="str">
        <f t="shared" si="28"/>
        <v>OK</v>
      </c>
      <c r="U78" s="80"/>
      <c r="X78" s="12"/>
      <c r="AB78" s="449" t="s">
        <v>1315</v>
      </c>
      <c r="AC78" s="449" t="s">
        <v>1316</v>
      </c>
    </row>
    <row r="79" spans="2:29" ht="15" customHeight="1">
      <c r="B79" s="425" t="s">
        <v>1221</v>
      </c>
      <c r="C79" s="144">
        <f t="shared" si="24"/>
        <v>0</v>
      </c>
      <c r="D79" s="144">
        <f t="shared" si="25"/>
        <v>0</v>
      </c>
      <c r="E79" s="144">
        <f t="shared" si="26"/>
        <v>0</v>
      </c>
      <c r="F79" s="444"/>
      <c r="G79" s="148"/>
      <c r="H79" s="148"/>
      <c r="I79" s="144">
        <f t="shared" si="27"/>
        <v>0</v>
      </c>
      <c r="J79" s="144">
        <f t="shared" si="27"/>
        <v>0</v>
      </c>
      <c r="K79" s="148"/>
      <c r="L79" s="150"/>
      <c r="M79" s="148"/>
      <c r="N79" s="148"/>
      <c r="O79" s="148"/>
      <c r="P79" s="148"/>
      <c r="Q79" s="148"/>
      <c r="R79" s="134"/>
      <c r="S79" s="134"/>
      <c r="T79" s="149" t="str">
        <f t="shared" si="28"/>
        <v>OK</v>
      </c>
      <c r="U79" s="80"/>
      <c r="X79" s="12"/>
      <c r="AB79" s="449" t="s">
        <v>1317</v>
      </c>
      <c r="AC79" s="449" t="s">
        <v>1318</v>
      </c>
    </row>
    <row r="80" spans="2:29" ht="15" customHeight="1">
      <c r="B80" s="425" t="s">
        <v>1229</v>
      </c>
      <c r="C80" s="144">
        <f t="shared" si="24"/>
        <v>0</v>
      </c>
      <c r="D80" s="144">
        <f t="shared" si="25"/>
        <v>0</v>
      </c>
      <c r="E80" s="144">
        <f t="shared" si="26"/>
        <v>0</v>
      </c>
      <c r="F80" s="444"/>
      <c r="G80" s="148"/>
      <c r="H80" s="148"/>
      <c r="I80" s="144">
        <f t="shared" si="27"/>
        <v>0</v>
      </c>
      <c r="J80" s="144">
        <f t="shared" si="27"/>
        <v>0</v>
      </c>
      <c r="K80" s="148"/>
      <c r="L80" s="150"/>
      <c r="M80" s="148"/>
      <c r="N80" s="148"/>
      <c r="O80" s="148"/>
      <c r="P80" s="148"/>
      <c r="Q80" s="148"/>
      <c r="R80" s="134"/>
      <c r="S80" s="134"/>
      <c r="T80" s="149" t="str">
        <f t="shared" si="28"/>
        <v>OK</v>
      </c>
      <c r="U80" s="80"/>
      <c r="X80" s="12"/>
      <c r="AB80" s="449" t="s">
        <v>1319</v>
      </c>
      <c r="AC80" s="449" t="s">
        <v>1320</v>
      </c>
    </row>
    <row r="81" spans="1:29" ht="15" customHeight="1">
      <c r="B81" s="450" t="s">
        <v>1237</v>
      </c>
      <c r="C81" s="144">
        <f>+C82+C83+C84</f>
        <v>0</v>
      </c>
      <c r="D81" s="144">
        <f>+D82+D83+D84</f>
        <v>0</v>
      </c>
      <c r="E81" s="144">
        <f>+E82+E83+E84</f>
        <v>0</v>
      </c>
      <c r="F81" s="452"/>
      <c r="G81" s="144">
        <f>+G82+G83+G84</f>
        <v>0</v>
      </c>
      <c r="H81" s="144">
        <f>+H82+H83+H84</f>
        <v>0</v>
      </c>
      <c r="I81" s="144">
        <f>+I82+I83+I84</f>
        <v>0</v>
      </c>
      <c r="J81" s="144">
        <f>+J82+J83+J84</f>
        <v>0</v>
      </c>
      <c r="K81" s="144">
        <f>+K82+K83+K84</f>
        <v>0</v>
      </c>
      <c r="L81" s="154"/>
      <c r="M81" s="144">
        <f>+M82+M83+M84</f>
        <v>0</v>
      </c>
      <c r="N81" s="144">
        <f>+N82+N83+N84</f>
        <v>0</v>
      </c>
      <c r="O81" s="144">
        <f>+O82+O83+O84</f>
        <v>0</v>
      </c>
      <c r="P81" s="144">
        <f>+P82+P83+P84</f>
        <v>0</v>
      </c>
      <c r="Q81" s="144">
        <f>+Q82+Q83+Q84</f>
        <v>0</v>
      </c>
      <c r="R81" s="155"/>
      <c r="S81" s="155"/>
      <c r="T81" s="152"/>
      <c r="U81" s="153"/>
      <c r="X81" s="12"/>
      <c r="AB81" s="449" t="s">
        <v>1321</v>
      </c>
      <c r="AC81" s="449" t="s">
        <v>1322</v>
      </c>
    </row>
    <row r="82" spans="1:29" ht="15" customHeight="1">
      <c r="B82" s="451" t="s">
        <v>1240</v>
      </c>
      <c r="C82" s="151">
        <f>SUM(G82:K82)</f>
        <v>0</v>
      </c>
      <c r="D82" s="151">
        <f>C82-E82</f>
        <v>0</v>
      </c>
      <c r="E82" s="151">
        <f>SUM(M82:Q82)</f>
        <v>0</v>
      </c>
      <c r="F82" s="452"/>
      <c r="G82" s="148"/>
      <c r="H82" s="148"/>
      <c r="I82" s="144">
        <f t="shared" ref="I82:J84" si="29">O82</f>
        <v>0</v>
      </c>
      <c r="J82" s="144">
        <f t="shared" si="29"/>
        <v>0</v>
      </c>
      <c r="K82" s="148"/>
      <c r="L82" s="154"/>
      <c r="M82" s="148"/>
      <c r="N82" s="148"/>
      <c r="O82" s="148"/>
      <c r="P82" s="148"/>
      <c r="Q82" s="148"/>
      <c r="R82" s="155"/>
      <c r="S82" s="155"/>
      <c r="T82" s="149" t="str">
        <f>IF(AND(D82&gt;=0,G82-M82&gt;=0,H82-N82&gt;=0),"OK","Please explain =&gt;")</f>
        <v>OK</v>
      </c>
      <c r="U82" s="80"/>
      <c r="X82" s="12"/>
      <c r="AB82" s="449" t="s">
        <v>1323</v>
      </c>
      <c r="AC82" s="449" t="s">
        <v>1324</v>
      </c>
    </row>
    <row r="83" spans="1:29" ht="15" customHeight="1">
      <c r="B83" s="451" t="s">
        <v>1243</v>
      </c>
      <c r="C83" s="151">
        <f>SUM(G83:K83)</f>
        <v>0</v>
      </c>
      <c r="D83" s="151">
        <f>C83-E83</f>
        <v>0</v>
      </c>
      <c r="E83" s="151">
        <f>SUM(M83:Q83)</f>
        <v>0</v>
      </c>
      <c r="F83" s="452"/>
      <c r="G83" s="148"/>
      <c r="H83" s="148"/>
      <c r="I83" s="144">
        <f t="shared" si="29"/>
        <v>0</v>
      </c>
      <c r="J83" s="144">
        <f t="shared" si="29"/>
        <v>0</v>
      </c>
      <c r="K83" s="148"/>
      <c r="L83" s="154"/>
      <c r="M83" s="148"/>
      <c r="N83" s="148"/>
      <c r="O83" s="148"/>
      <c r="P83" s="148"/>
      <c r="Q83" s="148"/>
      <c r="R83" s="155"/>
      <c r="S83" s="155"/>
      <c r="T83" s="149" t="str">
        <f>IF(AND(D83&gt;=0,G83-M83&gt;=0,H83-N83&gt;=0),"OK","Please explain =&gt;")</f>
        <v>OK</v>
      </c>
      <c r="U83" s="80"/>
      <c r="X83" s="12"/>
      <c r="AB83" s="449" t="s">
        <v>1325</v>
      </c>
      <c r="AC83" s="449" t="s">
        <v>1326</v>
      </c>
    </row>
    <row r="84" spans="1:29" ht="15" customHeight="1">
      <c r="B84" s="451" t="s">
        <v>1246</v>
      </c>
      <c r="C84" s="151">
        <f>SUM(G84:K84)</f>
        <v>0</v>
      </c>
      <c r="D84" s="151">
        <f>C84-E84</f>
        <v>0</v>
      </c>
      <c r="E84" s="151">
        <f>SUM(M84:Q84)</f>
        <v>0</v>
      </c>
      <c r="F84" s="452"/>
      <c r="G84" s="148"/>
      <c r="H84" s="148"/>
      <c r="I84" s="144">
        <f t="shared" si="29"/>
        <v>0</v>
      </c>
      <c r="J84" s="144">
        <f t="shared" si="29"/>
        <v>0</v>
      </c>
      <c r="K84" s="148"/>
      <c r="L84" s="154"/>
      <c r="M84" s="148"/>
      <c r="N84" s="148"/>
      <c r="O84" s="148"/>
      <c r="P84" s="148"/>
      <c r="Q84" s="148"/>
      <c r="R84" s="155"/>
      <c r="S84" s="155"/>
      <c r="T84" s="149" t="str">
        <f>IF(AND(D84&gt;=0,G84-M84&gt;=0,H84-N84&gt;=0),"OK","Please explain =&gt;")</f>
        <v>OK</v>
      </c>
      <c r="U84" s="80"/>
      <c r="X84" s="12"/>
      <c r="AB84" s="449" t="s">
        <v>1327</v>
      </c>
      <c r="AC84" s="449" t="s">
        <v>1328</v>
      </c>
    </row>
    <row r="85" spans="1:29" ht="15" customHeight="1">
      <c r="B85" s="448" t="s">
        <v>1329</v>
      </c>
      <c r="C85" s="144">
        <f>+SUM(C86:C92)</f>
        <v>0</v>
      </c>
      <c r="D85" s="144">
        <f>+SUM(D86:D92)</f>
        <v>0</v>
      </c>
      <c r="E85" s="144">
        <f>+SUM(E86:E92)</f>
        <v>0</v>
      </c>
      <c r="F85" s="444"/>
      <c r="G85" s="151">
        <f>+SUM(G86:G92)</f>
        <v>0</v>
      </c>
      <c r="H85" s="151">
        <f>+SUM(H86:H92)</f>
        <v>0</v>
      </c>
      <c r="I85" s="151">
        <f>+SUM(I86:I92)</f>
        <v>0</v>
      </c>
      <c r="J85" s="151">
        <f>+SUM(J86:J92)</f>
        <v>0</v>
      </c>
      <c r="K85" s="151">
        <f>+SUM(K86:K92)</f>
        <v>0</v>
      </c>
      <c r="L85" s="150"/>
      <c r="M85" s="151">
        <f>+SUM(M86:M92)</f>
        <v>0</v>
      </c>
      <c r="N85" s="151">
        <f>+SUM(N86:N92)</f>
        <v>0</v>
      </c>
      <c r="O85" s="151">
        <f>+SUM(O86:O92)</f>
        <v>0</v>
      </c>
      <c r="P85" s="151">
        <f>+SUM(P86:P92)</f>
        <v>0</v>
      </c>
      <c r="Q85" s="151">
        <f>+SUM(Q86:Q92)</f>
        <v>0</v>
      </c>
      <c r="R85" s="134"/>
      <c r="S85" s="134"/>
      <c r="T85" s="152"/>
      <c r="U85" s="153"/>
      <c r="X85" s="12"/>
      <c r="AB85" s="449" t="s">
        <v>1222</v>
      </c>
      <c r="AC85" s="449" t="s">
        <v>1258</v>
      </c>
    </row>
    <row r="86" spans="1:29" ht="15" customHeight="1">
      <c r="B86" s="425" t="s">
        <v>1203</v>
      </c>
      <c r="C86" s="144">
        <f t="shared" ref="C86:C91" si="30">SUM(G86:K86)</f>
        <v>0</v>
      </c>
      <c r="D86" s="144">
        <f t="shared" ref="D86:D91" si="31">C86-E86</f>
        <v>0</v>
      </c>
      <c r="E86" s="144">
        <f t="shared" ref="E86:E91" si="32">SUM(M86:Q86)</f>
        <v>0</v>
      </c>
      <c r="F86" s="444"/>
      <c r="G86" s="148"/>
      <c r="H86" s="148"/>
      <c r="I86" s="144">
        <f t="shared" ref="I86:J91" si="33">O86</f>
        <v>0</v>
      </c>
      <c r="J86" s="144">
        <f t="shared" si="33"/>
        <v>0</v>
      </c>
      <c r="K86" s="148"/>
      <c r="L86" s="150"/>
      <c r="M86" s="148"/>
      <c r="N86" s="148"/>
      <c r="O86" s="148"/>
      <c r="P86" s="148"/>
      <c r="Q86" s="148"/>
      <c r="R86" s="134"/>
      <c r="S86" s="134"/>
      <c r="T86" s="149" t="str">
        <f t="shared" ref="T86:T91" si="34">IF(AND(D86&gt;=0,G86-M86&gt;=0,H86-N86&gt;=0),"OK","Please explain =&gt;")</f>
        <v>OK</v>
      </c>
      <c r="U86" s="80"/>
      <c r="X86" s="12"/>
      <c r="AB86" s="449" t="s">
        <v>1309</v>
      </c>
      <c r="AC86" s="449" t="s">
        <v>1330</v>
      </c>
    </row>
    <row r="87" spans="1:29" ht="15" customHeight="1">
      <c r="B87" s="425" t="s">
        <v>1206</v>
      </c>
      <c r="C87" s="144">
        <f t="shared" si="30"/>
        <v>0</v>
      </c>
      <c r="D87" s="144">
        <f t="shared" si="31"/>
        <v>0</v>
      </c>
      <c r="E87" s="144">
        <f t="shared" si="32"/>
        <v>0</v>
      </c>
      <c r="F87" s="444"/>
      <c r="G87" s="148"/>
      <c r="H87" s="148"/>
      <c r="I87" s="144">
        <f t="shared" si="33"/>
        <v>0</v>
      </c>
      <c r="J87" s="144">
        <f t="shared" si="33"/>
        <v>0</v>
      </c>
      <c r="K87" s="148"/>
      <c r="L87" s="150"/>
      <c r="M87" s="148"/>
      <c r="N87" s="148"/>
      <c r="O87" s="148"/>
      <c r="P87" s="148"/>
      <c r="Q87" s="148"/>
      <c r="R87" s="134"/>
      <c r="S87" s="134"/>
      <c r="T87" s="149" t="str">
        <f t="shared" si="34"/>
        <v>OK</v>
      </c>
      <c r="U87" s="80"/>
      <c r="X87" s="12"/>
      <c r="AB87" s="449" t="s">
        <v>1311</v>
      </c>
      <c r="AC87" s="449" t="s">
        <v>1331</v>
      </c>
    </row>
    <row r="88" spans="1:29" ht="15" customHeight="1">
      <c r="B88" s="425" t="s">
        <v>1273</v>
      </c>
      <c r="C88" s="144">
        <f t="shared" si="30"/>
        <v>0</v>
      </c>
      <c r="D88" s="144">
        <f t="shared" si="31"/>
        <v>0</v>
      </c>
      <c r="E88" s="144">
        <f t="shared" si="32"/>
        <v>0</v>
      </c>
      <c r="F88" s="444"/>
      <c r="G88" s="148"/>
      <c r="H88" s="148"/>
      <c r="I88" s="144">
        <f t="shared" si="33"/>
        <v>0</v>
      </c>
      <c r="J88" s="144">
        <f t="shared" si="33"/>
        <v>0</v>
      </c>
      <c r="K88" s="148"/>
      <c r="L88" s="150"/>
      <c r="M88" s="148"/>
      <c r="N88" s="148"/>
      <c r="O88" s="148"/>
      <c r="P88" s="148"/>
      <c r="Q88" s="148"/>
      <c r="R88" s="134"/>
      <c r="S88" s="134"/>
      <c r="T88" s="149" t="str">
        <f t="shared" si="34"/>
        <v>OK</v>
      </c>
      <c r="U88" s="80"/>
      <c r="X88" s="12"/>
      <c r="AB88" s="449" t="s">
        <v>1313</v>
      </c>
      <c r="AC88" s="449" t="s">
        <v>1332</v>
      </c>
    </row>
    <row r="89" spans="1:29" ht="15" customHeight="1">
      <c r="B89" s="425" t="s">
        <v>1218</v>
      </c>
      <c r="C89" s="144">
        <f t="shared" si="30"/>
        <v>0</v>
      </c>
      <c r="D89" s="144">
        <f t="shared" si="31"/>
        <v>0</v>
      </c>
      <c r="E89" s="144">
        <f t="shared" si="32"/>
        <v>0</v>
      </c>
      <c r="F89" s="444"/>
      <c r="G89" s="148"/>
      <c r="H89" s="148"/>
      <c r="I89" s="144">
        <f t="shared" si="33"/>
        <v>0</v>
      </c>
      <c r="J89" s="144">
        <f t="shared" si="33"/>
        <v>0</v>
      </c>
      <c r="K89" s="148"/>
      <c r="L89" s="150"/>
      <c r="M89" s="148"/>
      <c r="N89" s="148"/>
      <c r="O89" s="148"/>
      <c r="P89" s="148"/>
      <c r="Q89" s="148"/>
      <c r="R89" s="134"/>
      <c r="S89" s="134"/>
      <c r="T89" s="149" t="str">
        <f t="shared" si="34"/>
        <v>OK</v>
      </c>
      <c r="U89" s="80"/>
      <c r="X89" s="12"/>
      <c r="AB89" s="449" t="s">
        <v>1315</v>
      </c>
      <c r="AC89" s="449" t="s">
        <v>1333</v>
      </c>
    </row>
    <row r="90" spans="1:29" ht="15" customHeight="1">
      <c r="B90" s="425" t="s">
        <v>1221</v>
      </c>
      <c r="C90" s="144">
        <f t="shared" si="30"/>
        <v>0</v>
      </c>
      <c r="D90" s="144">
        <f t="shared" si="31"/>
        <v>0</v>
      </c>
      <c r="E90" s="144">
        <f t="shared" si="32"/>
        <v>0</v>
      </c>
      <c r="F90" s="444"/>
      <c r="G90" s="148"/>
      <c r="H90" s="148"/>
      <c r="I90" s="144">
        <f t="shared" si="33"/>
        <v>0</v>
      </c>
      <c r="J90" s="144">
        <f t="shared" si="33"/>
        <v>0</v>
      </c>
      <c r="K90" s="148"/>
      <c r="L90" s="150"/>
      <c r="M90" s="148"/>
      <c r="N90" s="148"/>
      <c r="O90" s="148"/>
      <c r="P90" s="148"/>
      <c r="Q90" s="148"/>
      <c r="R90" s="134"/>
      <c r="S90" s="134"/>
      <c r="T90" s="149" t="str">
        <f t="shared" si="34"/>
        <v>OK</v>
      </c>
      <c r="U90" s="80"/>
      <c r="X90" s="12"/>
      <c r="AB90" s="449" t="s">
        <v>1317</v>
      </c>
      <c r="AC90" s="449" t="s">
        <v>1334</v>
      </c>
    </row>
    <row r="91" spans="1:29" ht="15" customHeight="1">
      <c r="B91" s="425" t="s">
        <v>1229</v>
      </c>
      <c r="C91" s="144">
        <f t="shared" si="30"/>
        <v>0</v>
      </c>
      <c r="D91" s="144">
        <f t="shared" si="31"/>
        <v>0</v>
      </c>
      <c r="E91" s="144">
        <f t="shared" si="32"/>
        <v>0</v>
      </c>
      <c r="F91" s="444"/>
      <c r="G91" s="148"/>
      <c r="H91" s="148"/>
      <c r="I91" s="144">
        <f t="shared" si="33"/>
        <v>0</v>
      </c>
      <c r="J91" s="144">
        <f t="shared" si="33"/>
        <v>0</v>
      </c>
      <c r="K91" s="148"/>
      <c r="L91" s="150"/>
      <c r="M91" s="148"/>
      <c r="N91" s="148"/>
      <c r="O91" s="148"/>
      <c r="P91" s="148"/>
      <c r="Q91" s="148"/>
      <c r="R91" s="134"/>
      <c r="S91" s="134"/>
      <c r="T91" s="149" t="str">
        <f t="shared" si="34"/>
        <v>OK</v>
      </c>
      <c r="U91" s="80"/>
      <c r="X91" s="12"/>
      <c r="AB91" s="449" t="s">
        <v>1319</v>
      </c>
      <c r="AC91" s="449" t="s">
        <v>1335</v>
      </c>
    </row>
    <row r="92" spans="1:29" ht="15" customHeight="1">
      <c r="B92" s="450" t="s">
        <v>1237</v>
      </c>
      <c r="C92" s="144">
        <f>+C93+C94+C95</f>
        <v>0</v>
      </c>
      <c r="D92" s="144">
        <f>+D93+D94+D95</f>
        <v>0</v>
      </c>
      <c r="E92" s="144">
        <f>+E93+E94+E95</f>
        <v>0</v>
      </c>
      <c r="F92" s="452"/>
      <c r="G92" s="144">
        <f>+G93+G94+G95</f>
        <v>0</v>
      </c>
      <c r="H92" s="144">
        <f>+H93+H94+H95</f>
        <v>0</v>
      </c>
      <c r="I92" s="144">
        <f>+I93+I94+I95</f>
        <v>0</v>
      </c>
      <c r="J92" s="144">
        <f>+J93+J94+J95</f>
        <v>0</v>
      </c>
      <c r="K92" s="144">
        <f>+K93+K94+K95</f>
        <v>0</v>
      </c>
      <c r="L92" s="154"/>
      <c r="M92" s="144">
        <f>+M93+M94+M95</f>
        <v>0</v>
      </c>
      <c r="N92" s="144">
        <f>+N93+N94+N95</f>
        <v>0</v>
      </c>
      <c r="O92" s="144">
        <f>+O93+O94+O95</f>
        <v>0</v>
      </c>
      <c r="P92" s="144">
        <f>+P93+P94+P95</f>
        <v>0</v>
      </c>
      <c r="Q92" s="144">
        <f>+Q93+Q94+Q95</f>
        <v>0</v>
      </c>
      <c r="R92" s="155"/>
      <c r="S92" s="155"/>
      <c r="T92" s="152"/>
      <c r="U92" s="153"/>
      <c r="X92" s="12"/>
      <c r="AB92" s="449" t="s">
        <v>1336</v>
      </c>
      <c r="AC92" s="449" t="s">
        <v>1337</v>
      </c>
    </row>
    <row r="93" spans="1:29" ht="15" customHeight="1">
      <c r="B93" s="451" t="s">
        <v>1240</v>
      </c>
      <c r="C93" s="151">
        <f>SUM(G93:K93)</f>
        <v>0</v>
      </c>
      <c r="D93" s="151">
        <f>C93-E93</f>
        <v>0</v>
      </c>
      <c r="E93" s="151">
        <f>SUM(M93:Q93)</f>
        <v>0</v>
      </c>
      <c r="F93" s="452"/>
      <c r="G93" s="148"/>
      <c r="H93" s="148"/>
      <c r="I93" s="144">
        <f t="shared" ref="I93:J95" si="35">O93</f>
        <v>0</v>
      </c>
      <c r="J93" s="144">
        <f t="shared" si="35"/>
        <v>0</v>
      </c>
      <c r="K93" s="148"/>
      <c r="L93" s="154"/>
      <c r="M93" s="148"/>
      <c r="N93" s="148"/>
      <c r="O93" s="148"/>
      <c r="P93" s="148"/>
      <c r="Q93" s="148"/>
      <c r="R93" s="155"/>
      <c r="S93" s="155"/>
      <c r="T93" s="149" t="str">
        <f>IF(AND(D93&gt;=0,G93-M93&gt;=0,H93-N93&gt;=0),"OK","Please explain =&gt;")</f>
        <v>OK</v>
      </c>
      <c r="U93" s="80"/>
      <c r="X93" s="12"/>
      <c r="AB93" s="449" t="s">
        <v>1338</v>
      </c>
      <c r="AC93" s="449" t="s">
        <v>1339</v>
      </c>
    </row>
    <row r="94" spans="1:29" ht="15" customHeight="1">
      <c r="B94" s="451" t="s">
        <v>1243</v>
      </c>
      <c r="C94" s="151">
        <f>SUM(G94:K94)</f>
        <v>0</v>
      </c>
      <c r="D94" s="151">
        <f>C94-E94</f>
        <v>0</v>
      </c>
      <c r="E94" s="151">
        <f>SUM(M94:Q94)</f>
        <v>0</v>
      </c>
      <c r="F94" s="452"/>
      <c r="G94" s="148"/>
      <c r="H94" s="148"/>
      <c r="I94" s="144">
        <f t="shared" si="35"/>
        <v>0</v>
      </c>
      <c r="J94" s="144">
        <f t="shared" si="35"/>
        <v>0</v>
      </c>
      <c r="K94" s="148"/>
      <c r="L94" s="154"/>
      <c r="M94" s="148"/>
      <c r="N94" s="148"/>
      <c r="O94" s="148"/>
      <c r="P94" s="148"/>
      <c r="Q94" s="148"/>
      <c r="R94" s="155"/>
      <c r="S94" s="155"/>
      <c r="T94" s="149" t="str">
        <f>IF(AND(D94&gt;=0,G94-M94&gt;=0,H94-N94&gt;=0),"OK","Please explain =&gt;")</f>
        <v>OK</v>
      </c>
      <c r="U94" s="80"/>
      <c r="X94" s="12"/>
      <c r="AB94" s="449" t="s">
        <v>1340</v>
      </c>
      <c r="AC94" s="449" t="s">
        <v>1341</v>
      </c>
    </row>
    <row r="95" spans="1:29" ht="15" customHeight="1">
      <c r="B95" s="451" t="s">
        <v>1246</v>
      </c>
      <c r="C95" s="151">
        <f>SUM(G95:K95)</f>
        <v>0</v>
      </c>
      <c r="D95" s="151">
        <f>C95-E95</f>
        <v>0</v>
      </c>
      <c r="E95" s="151">
        <f>SUM(M95:Q95)</f>
        <v>0</v>
      </c>
      <c r="F95" s="452"/>
      <c r="G95" s="148"/>
      <c r="H95" s="148"/>
      <c r="I95" s="144">
        <f t="shared" si="35"/>
        <v>0</v>
      </c>
      <c r="J95" s="144">
        <f t="shared" si="35"/>
        <v>0</v>
      </c>
      <c r="K95" s="148"/>
      <c r="L95" s="154"/>
      <c r="M95" s="148"/>
      <c r="N95" s="148"/>
      <c r="O95" s="148"/>
      <c r="P95" s="148"/>
      <c r="Q95" s="148"/>
      <c r="R95" s="155"/>
      <c r="S95" s="155"/>
      <c r="T95" s="149" t="str">
        <f>IF(AND(D95&gt;=0,G95-M95&gt;=0,H95-N95&gt;=0),"OK","Please explain =&gt;")</f>
        <v>OK</v>
      </c>
      <c r="U95" s="80"/>
      <c r="X95" s="12"/>
      <c r="AB95" s="449" t="s">
        <v>1342</v>
      </c>
      <c r="AC95" s="449" t="s">
        <v>1343</v>
      </c>
    </row>
    <row r="96" spans="1:29" ht="15" customHeight="1">
      <c r="A96" s="12"/>
      <c r="B96" s="448" t="s">
        <v>1344</v>
      </c>
      <c r="C96" s="144">
        <f>+SUM(C97:C99,C103:C106)</f>
        <v>0</v>
      </c>
      <c r="D96" s="144">
        <f>+SUM(D97:D99,D103:D106)</f>
        <v>0</v>
      </c>
      <c r="E96" s="144">
        <f>+SUM(E97:E99,E103:E106)</f>
        <v>0</v>
      </c>
      <c r="F96" s="444"/>
      <c r="G96" s="144">
        <f>+SUM(G97:G99,G103:G106)</f>
        <v>0</v>
      </c>
      <c r="H96" s="144">
        <f>+SUM(H97:H99,H103:H106)</f>
        <v>0</v>
      </c>
      <c r="I96" s="144">
        <f>+SUM(I97:I99,I103:I106)</f>
        <v>0</v>
      </c>
      <c r="J96" s="144">
        <f>+SUM(J97:J99,J103:J106)</f>
        <v>0</v>
      </c>
      <c r="K96" s="144">
        <f>+SUM(K97:K99,K103:K106)</f>
        <v>0</v>
      </c>
      <c r="L96" s="150"/>
      <c r="M96" s="144">
        <f>+SUM(M97:M99,M103:M106)</f>
        <v>0</v>
      </c>
      <c r="N96" s="144">
        <f>+SUM(N97:N99,N103:N106)</f>
        <v>0</v>
      </c>
      <c r="O96" s="144">
        <f>+SUM(O97:O99,O103:O106)</f>
        <v>0</v>
      </c>
      <c r="P96" s="144">
        <f>+SUM(P97:P99,P103:P106)</f>
        <v>0</v>
      </c>
      <c r="Q96" s="144">
        <f>+SUM(Q97:Q99,Q103:Q106)</f>
        <v>0</v>
      </c>
      <c r="R96" s="134"/>
      <c r="S96" s="134"/>
      <c r="T96" s="152"/>
      <c r="U96" s="153"/>
      <c r="X96" s="12"/>
      <c r="AB96" s="449" t="s">
        <v>1222</v>
      </c>
      <c r="AC96" s="449" t="s">
        <v>1230</v>
      </c>
    </row>
    <row r="97" spans="1:68" ht="15" customHeight="1">
      <c r="B97" s="425" t="s">
        <v>1203</v>
      </c>
      <c r="C97" s="144">
        <f>SUM(G97:K97)</f>
        <v>0</v>
      </c>
      <c r="D97" s="144">
        <f>C97-E97</f>
        <v>0</v>
      </c>
      <c r="E97" s="144">
        <f>SUM(M97:Q97)</f>
        <v>0</v>
      </c>
      <c r="F97" s="444"/>
      <c r="G97" s="148"/>
      <c r="H97" s="148"/>
      <c r="I97" s="144">
        <f>O97</f>
        <v>0</v>
      </c>
      <c r="J97" s="144">
        <f>P97</f>
        <v>0</v>
      </c>
      <c r="K97" s="148"/>
      <c r="L97" s="150"/>
      <c r="M97" s="148"/>
      <c r="N97" s="148"/>
      <c r="O97" s="148"/>
      <c r="P97" s="148"/>
      <c r="Q97" s="148"/>
      <c r="R97" s="134"/>
      <c r="S97" s="134"/>
      <c r="T97" s="149" t="str">
        <f>IF(AND(D97&gt;=0,G97-M97&gt;=0,H97-N97&gt;=0),"OK","Please explain =&gt;")</f>
        <v>OK</v>
      </c>
      <c r="U97" s="80"/>
      <c r="X97" s="12"/>
      <c r="AB97" s="449" t="s">
        <v>1269</v>
      </c>
      <c r="AC97" s="449" t="s">
        <v>1270</v>
      </c>
    </row>
    <row r="98" spans="1:68" ht="15" customHeight="1">
      <c r="B98" s="425" t="s">
        <v>1206</v>
      </c>
      <c r="C98" s="144">
        <f>SUM(G98:K98)</f>
        <v>0</v>
      </c>
      <c r="D98" s="144">
        <f>C98-E98</f>
        <v>0</v>
      </c>
      <c r="E98" s="144">
        <f>SUM(M98:Q98)</f>
        <v>0</v>
      </c>
      <c r="F98" s="444"/>
      <c r="G98" s="148"/>
      <c r="H98" s="148"/>
      <c r="I98" s="144">
        <f>O98</f>
        <v>0</v>
      </c>
      <c r="J98" s="144">
        <f>P98</f>
        <v>0</v>
      </c>
      <c r="K98" s="148"/>
      <c r="L98" s="150"/>
      <c r="M98" s="148"/>
      <c r="N98" s="148"/>
      <c r="O98" s="148"/>
      <c r="P98" s="148"/>
      <c r="Q98" s="148"/>
      <c r="R98" s="134"/>
      <c r="S98" s="134"/>
      <c r="T98" s="149" t="str">
        <f>IF(AND(D98&gt;=0,G98-M98&gt;=0,H98-N98&gt;=0),"OK","Please explain =&gt;")</f>
        <v>OK</v>
      </c>
      <c r="U98" s="80"/>
      <c r="X98" s="12"/>
      <c r="AB98" s="449" t="s">
        <v>1271</v>
      </c>
      <c r="AC98" s="449" t="s">
        <v>1272</v>
      </c>
    </row>
    <row r="99" spans="1:68" ht="15" customHeight="1">
      <c r="B99" s="425" t="s">
        <v>1273</v>
      </c>
      <c r="C99" s="144">
        <f>SUM(C100:C102)</f>
        <v>0</v>
      </c>
      <c r="D99" s="144">
        <f>SUM(D100:D102)</f>
        <v>0</v>
      </c>
      <c r="E99" s="144">
        <f>SUM(E100:E102)</f>
        <v>0</v>
      </c>
      <c r="F99" s="444"/>
      <c r="G99" s="144">
        <f>SUM(G100:G102)</f>
        <v>0</v>
      </c>
      <c r="H99" s="144">
        <f>SUM(H100:H102)</f>
        <v>0</v>
      </c>
      <c r="I99" s="144">
        <f>SUM(I100:I102)</f>
        <v>0</v>
      </c>
      <c r="J99" s="144">
        <f>SUM(J100:J102)</f>
        <v>0</v>
      </c>
      <c r="K99" s="144">
        <f>SUM(K100:K102)</f>
        <v>0</v>
      </c>
      <c r="L99" s="150"/>
      <c r="M99" s="144">
        <f>SUM(M100:M102)</f>
        <v>0</v>
      </c>
      <c r="N99" s="144">
        <f>SUM(N100:N102)</f>
        <v>0</v>
      </c>
      <c r="O99" s="144">
        <f>SUM(O100:O102)</f>
        <v>0</v>
      </c>
      <c r="P99" s="144">
        <f>SUM(P100:P102)</f>
        <v>0</v>
      </c>
      <c r="Q99" s="144">
        <f>SUM(Q100:Q102)</f>
        <v>0</v>
      </c>
      <c r="R99" s="135"/>
      <c r="S99" s="135"/>
      <c r="T99" s="152"/>
      <c r="U99" s="153"/>
      <c r="X99" s="12"/>
      <c r="AB99" s="449" t="s">
        <v>1222</v>
      </c>
      <c r="AC99" s="449" t="s">
        <v>1230</v>
      </c>
    </row>
    <row r="100" spans="1:68" ht="15" customHeight="1">
      <c r="B100" s="454" t="s">
        <v>1209</v>
      </c>
      <c r="C100" s="151">
        <f t="shared" ref="C100:C105" si="36">SUM(G100:K100)</f>
        <v>0</v>
      </c>
      <c r="D100" s="151">
        <f t="shared" ref="D100:D105" si="37">C100-E100</f>
        <v>0</v>
      </c>
      <c r="E100" s="151">
        <f t="shared" ref="E100:E105" si="38">SUM(M100:Q100)</f>
        <v>0</v>
      </c>
      <c r="F100" s="444"/>
      <c r="G100" s="148"/>
      <c r="H100" s="148"/>
      <c r="I100" s="144">
        <f t="shared" ref="I100:J105" si="39">O100</f>
        <v>0</v>
      </c>
      <c r="J100" s="144">
        <f t="shared" si="39"/>
        <v>0</v>
      </c>
      <c r="K100" s="148"/>
      <c r="L100" s="150"/>
      <c r="M100" s="148"/>
      <c r="N100" s="148"/>
      <c r="O100" s="148"/>
      <c r="P100" s="148"/>
      <c r="Q100" s="148"/>
      <c r="R100" s="424"/>
      <c r="S100" s="424"/>
      <c r="T100" s="149" t="str">
        <f t="shared" ref="T100:T105" si="40">IF(AND(D100&gt;=0,G100-M100&gt;=0,H100-N100&gt;=0),"OK","Please explain =&gt;")</f>
        <v>OK</v>
      </c>
      <c r="U100" s="80"/>
      <c r="V100" s="12"/>
      <c r="W100" s="12"/>
      <c r="X100" s="12"/>
      <c r="AB100" s="449" t="s">
        <v>1274</v>
      </c>
      <c r="AC100" s="449" t="s">
        <v>1275</v>
      </c>
    </row>
    <row r="101" spans="1:68" ht="15" customHeight="1">
      <c r="B101" s="454" t="s">
        <v>1212</v>
      </c>
      <c r="C101" s="151">
        <f t="shared" si="36"/>
        <v>0</v>
      </c>
      <c r="D101" s="151">
        <f t="shared" si="37"/>
        <v>0</v>
      </c>
      <c r="E101" s="151">
        <f t="shared" si="38"/>
        <v>0</v>
      </c>
      <c r="F101" s="444"/>
      <c r="G101" s="148"/>
      <c r="H101" s="148"/>
      <c r="I101" s="144">
        <f t="shared" si="39"/>
        <v>0</v>
      </c>
      <c r="J101" s="144">
        <f t="shared" si="39"/>
        <v>0</v>
      </c>
      <c r="K101" s="148"/>
      <c r="L101" s="150"/>
      <c r="M101" s="148"/>
      <c r="N101" s="148"/>
      <c r="O101" s="148"/>
      <c r="P101" s="148"/>
      <c r="Q101" s="148"/>
      <c r="R101" s="424"/>
      <c r="S101" s="424"/>
      <c r="T101" s="149" t="str">
        <f t="shared" si="40"/>
        <v>OK</v>
      </c>
      <c r="U101" s="80"/>
      <c r="V101" s="12"/>
      <c r="W101" s="12"/>
      <c r="X101" s="12"/>
      <c r="AB101" s="449" t="s">
        <v>1276</v>
      </c>
      <c r="AC101" s="449" t="s">
        <v>1277</v>
      </c>
    </row>
    <row r="102" spans="1:68" s="158" customFormat="1" ht="15" customHeight="1">
      <c r="A102" s="37"/>
      <c r="B102" s="454" t="s">
        <v>1215</v>
      </c>
      <c r="C102" s="151">
        <f t="shared" si="36"/>
        <v>0</v>
      </c>
      <c r="D102" s="151">
        <f t="shared" si="37"/>
        <v>0</v>
      </c>
      <c r="E102" s="151">
        <f t="shared" si="38"/>
        <v>0</v>
      </c>
      <c r="F102" s="444"/>
      <c r="G102" s="148"/>
      <c r="H102" s="148"/>
      <c r="I102" s="144">
        <f t="shared" si="39"/>
        <v>0</v>
      </c>
      <c r="J102" s="144">
        <f t="shared" si="39"/>
        <v>0</v>
      </c>
      <c r="K102" s="148"/>
      <c r="L102" s="150"/>
      <c r="M102" s="148"/>
      <c r="N102" s="148"/>
      <c r="O102" s="148"/>
      <c r="P102" s="148"/>
      <c r="Q102" s="148"/>
      <c r="R102" s="424"/>
      <c r="S102" s="424"/>
      <c r="T102" s="149" t="str">
        <f t="shared" si="40"/>
        <v>OK</v>
      </c>
      <c r="U102" s="80"/>
      <c r="V102" s="12"/>
      <c r="W102" s="12"/>
      <c r="X102" s="12"/>
      <c r="Y102" s="37"/>
      <c r="Z102" s="37"/>
      <c r="AA102" s="37"/>
      <c r="AB102" s="449" t="s">
        <v>1278</v>
      </c>
      <c r="AC102" s="449" t="s">
        <v>1279</v>
      </c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</row>
    <row r="103" spans="1:68" s="158" customFormat="1" ht="15" customHeight="1">
      <c r="A103" s="37"/>
      <c r="B103" s="425" t="s">
        <v>1218</v>
      </c>
      <c r="C103" s="144">
        <f t="shared" si="36"/>
        <v>0</v>
      </c>
      <c r="D103" s="144">
        <f t="shared" si="37"/>
        <v>0</v>
      </c>
      <c r="E103" s="144">
        <f t="shared" si="38"/>
        <v>0</v>
      </c>
      <c r="F103" s="444"/>
      <c r="G103" s="148"/>
      <c r="H103" s="148"/>
      <c r="I103" s="144">
        <f t="shared" si="39"/>
        <v>0</v>
      </c>
      <c r="J103" s="144">
        <f t="shared" si="39"/>
        <v>0</v>
      </c>
      <c r="K103" s="148"/>
      <c r="L103" s="150"/>
      <c r="M103" s="148"/>
      <c r="N103" s="148"/>
      <c r="O103" s="148"/>
      <c r="P103" s="148"/>
      <c r="Q103" s="148"/>
      <c r="R103" s="424"/>
      <c r="S103" s="424"/>
      <c r="T103" s="149" t="str">
        <f t="shared" si="40"/>
        <v>OK</v>
      </c>
      <c r="U103" s="80"/>
      <c r="V103" s="12"/>
      <c r="W103" s="12"/>
      <c r="X103" s="12"/>
      <c r="Y103" s="37"/>
      <c r="Z103" s="37"/>
      <c r="AA103" s="37"/>
      <c r="AB103" s="449" t="s">
        <v>1280</v>
      </c>
      <c r="AC103" s="449" t="s">
        <v>1281</v>
      </c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</row>
    <row r="104" spans="1:68" s="158" customFormat="1" ht="15" customHeight="1">
      <c r="A104" s="37"/>
      <c r="B104" s="425" t="s">
        <v>1221</v>
      </c>
      <c r="C104" s="144">
        <f t="shared" si="36"/>
        <v>0</v>
      </c>
      <c r="D104" s="144">
        <f t="shared" si="37"/>
        <v>0</v>
      </c>
      <c r="E104" s="144">
        <f t="shared" si="38"/>
        <v>0</v>
      </c>
      <c r="F104" s="444"/>
      <c r="G104" s="148"/>
      <c r="H104" s="148"/>
      <c r="I104" s="144">
        <f t="shared" si="39"/>
        <v>0</v>
      </c>
      <c r="J104" s="144">
        <f t="shared" si="39"/>
        <v>0</v>
      </c>
      <c r="K104" s="148"/>
      <c r="L104" s="150"/>
      <c r="M104" s="148"/>
      <c r="N104" s="148"/>
      <c r="O104" s="148"/>
      <c r="P104" s="148"/>
      <c r="Q104" s="148"/>
      <c r="R104" s="424"/>
      <c r="S104" s="424"/>
      <c r="T104" s="149" t="str">
        <f t="shared" si="40"/>
        <v>OK</v>
      </c>
      <c r="U104" s="80"/>
      <c r="V104" s="12"/>
      <c r="W104" s="12"/>
      <c r="X104" s="12"/>
      <c r="Y104" s="37"/>
      <c r="Z104" s="37"/>
      <c r="AA104" s="37"/>
      <c r="AB104" s="449" t="s">
        <v>1282</v>
      </c>
      <c r="AC104" s="449" t="s">
        <v>1283</v>
      </c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</row>
    <row r="105" spans="1:68" s="158" customFormat="1" ht="15" customHeight="1">
      <c r="A105" s="37"/>
      <c r="B105" s="425" t="s">
        <v>1229</v>
      </c>
      <c r="C105" s="144">
        <f t="shared" si="36"/>
        <v>0</v>
      </c>
      <c r="D105" s="144">
        <f t="shared" si="37"/>
        <v>0</v>
      </c>
      <c r="E105" s="144">
        <f t="shared" si="38"/>
        <v>0</v>
      </c>
      <c r="F105" s="444"/>
      <c r="G105" s="148"/>
      <c r="H105" s="148"/>
      <c r="I105" s="144">
        <f t="shared" si="39"/>
        <v>0</v>
      </c>
      <c r="J105" s="144">
        <f t="shared" si="39"/>
        <v>0</v>
      </c>
      <c r="K105" s="148"/>
      <c r="L105" s="150"/>
      <c r="M105" s="148"/>
      <c r="N105" s="148"/>
      <c r="O105" s="148"/>
      <c r="P105" s="148"/>
      <c r="Q105" s="148"/>
      <c r="R105" s="424"/>
      <c r="S105" s="424"/>
      <c r="T105" s="149" t="str">
        <f t="shared" si="40"/>
        <v>OK</v>
      </c>
      <c r="U105" s="80"/>
      <c r="V105" s="12"/>
      <c r="W105" s="12"/>
      <c r="X105" s="12"/>
      <c r="Y105" s="37"/>
      <c r="Z105" s="37"/>
      <c r="AA105" s="37"/>
      <c r="AB105" s="449" t="s">
        <v>1284</v>
      </c>
      <c r="AC105" s="449" t="s">
        <v>1285</v>
      </c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  <c r="BM105" s="37"/>
      <c r="BN105" s="37"/>
      <c r="BO105" s="37"/>
      <c r="BP105" s="37"/>
    </row>
    <row r="106" spans="1:68" s="158" customFormat="1" ht="15" customHeight="1">
      <c r="A106" s="37"/>
      <c r="B106" s="450" t="s">
        <v>1237</v>
      </c>
      <c r="C106" s="144">
        <f>+C107+C108+C109</f>
        <v>0</v>
      </c>
      <c r="D106" s="144">
        <f>+D107+D108+D109</f>
        <v>0</v>
      </c>
      <c r="E106" s="144">
        <f>+E107+E108+E109</f>
        <v>0</v>
      </c>
      <c r="F106" s="452"/>
      <c r="G106" s="144">
        <f>+G107+G108+G109</f>
        <v>0</v>
      </c>
      <c r="H106" s="144">
        <f>+H107+H108+H109</f>
        <v>0</v>
      </c>
      <c r="I106" s="144">
        <f>+I107+I108+I109</f>
        <v>0</v>
      </c>
      <c r="J106" s="144">
        <f>+J107+J108+J109</f>
        <v>0</v>
      </c>
      <c r="K106" s="144">
        <f>+K107+K108+K109</f>
        <v>0</v>
      </c>
      <c r="L106" s="154"/>
      <c r="M106" s="144">
        <f>+M107+M108+M109</f>
        <v>0</v>
      </c>
      <c r="N106" s="144">
        <f>+N107+N108+N109</f>
        <v>0</v>
      </c>
      <c r="O106" s="144">
        <f>+O107+O108+O109</f>
        <v>0</v>
      </c>
      <c r="P106" s="144">
        <f>+P107+P108+P109</f>
        <v>0</v>
      </c>
      <c r="Q106" s="144">
        <f>+Q107+Q108+Q109</f>
        <v>0</v>
      </c>
      <c r="R106" s="455"/>
      <c r="S106" s="455"/>
      <c r="T106" s="152"/>
      <c r="U106" s="153"/>
      <c r="V106" s="12"/>
      <c r="W106" s="12"/>
      <c r="X106" s="12"/>
      <c r="Y106" s="37"/>
      <c r="Z106" s="37"/>
      <c r="AA106" s="37"/>
      <c r="AB106" s="449" t="s">
        <v>1286</v>
      </c>
      <c r="AC106" s="449" t="s">
        <v>1287</v>
      </c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  <c r="BM106" s="37"/>
      <c r="BN106" s="37"/>
      <c r="BO106" s="37"/>
      <c r="BP106" s="37"/>
    </row>
    <row r="107" spans="1:68" s="158" customFormat="1" ht="15" customHeight="1">
      <c r="A107" s="37"/>
      <c r="B107" s="451" t="s">
        <v>1240</v>
      </c>
      <c r="C107" s="151">
        <f>SUM(G107:K107)</f>
        <v>0</v>
      </c>
      <c r="D107" s="151">
        <f>C107-E107</f>
        <v>0</v>
      </c>
      <c r="E107" s="151">
        <f>SUM(M107:Q107)</f>
        <v>0</v>
      </c>
      <c r="F107" s="452"/>
      <c r="G107" s="148"/>
      <c r="H107" s="148"/>
      <c r="I107" s="144">
        <f t="shared" ref="I107:J109" si="41">O107</f>
        <v>0</v>
      </c>
      <c r="J107" s="144">
        <f t="shared" si="41"/>
        <v>0</v>
      </c>
      <c r="K107" s="148"/>
      <c r="L107" s="154"/>
      <c r="M107" s="148"/>
      <c r="N107" s="148"/>
      <c r="O107" s="148"/>
      <c r="P107" s="148"/>
      <c r="Q107" s="148"/>
      <c r="R107" s="455"/>
      <c r="S107" s="455"/>
      <c r="T107" s="149" t="str">
        <f>IF(AND(D107&gt;=0,G107-M107&gt;=0,H107-N107&gt;=0),"OK","Please explain =&gt;")</f>
        <v>OK</v>
      </c>
      <c r="U107" s="80"/>
      <c r="V107" s="12"/>
      <c r="W107" s="12"/>
      <c r="X107" s="12"/>
      <c r="Y107" s="37"/>
      <c r="Z107" s="37"/>
      <c r="AA107" s="37"/>
      <c r="AB107" s="449" t="s">
        <v>1288</v>
      </c>
      <c r="AC107" s="449" t="s">
        <v>1289</v>
      </c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  <c r="BM107" s="37"/>
      <c r="BN107" s="37"/>
      <c r="BO107" s="37"/>
      <c r="BP107" s="37"/>
    </row>
    <row r="108" spans="1:68" s="158" customFormat="1" ht="15" customHeight="1">
      <c r="A108" s="37"/>
      <c r="B108" s="451" t="s">
        <v>1243</v>
      </c>
      <c r="C108" s="151">
        <f>SUM(G108:K108)</f>
        <v>0</v>
      </c>
      <c r="D108" s="151">
        <f>C108-E108</f>
        <v>0</v>
      </c>
      <c r="E108" s="151">
        <f>SUM(M108:Q108)</f>
        <v>0</v>
      </c>
      <c r="F108" s="452"/>
      <c r="G108" s="148"/>
      <c r="H108" s="148"/>
      <c r="I108" s="144">
        <f t="shared" si="41"/>
        <v>0</v>
      </c>
      <c r="J108" s="144">
        <f t="shared" si="41"/>
        <v>0</v>
      </c>
      <c r="K108" s="148"/>
      <c r="L108" s="154"/>
      <c r="M108" s="148"/>
      <c r="N108" s="148"/>
      <c r="O108" s="148"/>
      <c r="P108" s="148"/>
      <c r="Q108" s="148"/>
      <c r="R108" s="455"/>
      <c r="S108" s="455"/>
      <c r="T108" s="149" t="str">
        <f>IF(AND(D108&gt;=0,G108-M108&gt;=0,H108-N108&gt;=0),"OK","Please explain =&gt;")</f>
        <v>OK</v>
      </c>
      <c r="U108" s="80"/>
      <c r="V108" s="12"/>
      <c r="W108" s="12"/>
      <c r="X108" s="12"/>
      <c r="Y108" s="37"/>
      <c r="Z108" s="37"/>
      <c r="AA108" s="37"/>
      <c r="AB108" s="449" t="s">
        <v>1290</v>
      </c>
      <c r="AC108" s="449" t="s">
        <v>1291</v>
      </c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</row>
    <row r="109" spans="1:68" s="158" customFormat="1" ht="15" customHeight="1">
      <c r="A109" s="37"/>
      <c r="B109" s="451" t="s">
        <v>1246</v>
      </c>
      <c r="C109" s="151">
        <f>SUM(G109:K109)</f>
        <v>0</v>
      </c>
      <c r="D109" s="151">
        <f>C109-E109</f>
        <v>0</v>
      </c>
      <c r="E109" s="151">
        <f>SUM(M109:Q109)</f>
        <v>0</v>
      </c>
      <c r="F109" s="452"/>
      <c r="G109" s="148"/>
      <c r="H109" s="148"/>
      <c r="I109" s="144">
        <f t="shared" si="41"/>
        <v>0</v>
      </c>
      <c r="J109" s="144">
        <f t="shared" si="41"/>
        <v>0</v>
      </c>
      <c r="K109" s="148"/>
      <c r="L109" s="154"/>
      <c r="M109" s="148"/>
      <c r="N109" s="148"/>
      <c r="O109" s="148"/>
      <c r="P109" s="148"/>
      <c r="Q109" s="148"/>
      <c r="R109" s="455"/>
      <c r="S109" s="455"/>
      <c r="T109" s="149" t="str">
        <f>IF(AND(D109&gt;=0,G109-M109&gt;=0,H109-N109&gt;=0),"OK","Please explain =&gt;")</f>
        <v>OK</v>
      </c>
      <c r="U109" s="80"/>
      <c r="V109" s="12"/>
      <c r="W109" s="12"/>
      <c r="X109" s="12"/>
      <c r="Y109" s="37"/>
      <c r="Z109" s="37"/>
      <c r="AA109" s="37"/>
      <c r="AB109" s="449" t="s">
        <v>1292</v>
      </c>
      <c r="AC109" s="449" t="s">
        <v>1293</v>
      </c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  <c r="BN109" s="37"/>
      <c r="BO109" s="37"/>
      <c r="BP109" s="37"/>
    </row>
    <row r="110" spans="1:68" s="158" customFormat="1" ht="15" customHeight="1">
      <c r="A110" s="37"/>
      <c r="B110" s="448" t="s">
        <v>1345</v>
      </c>
      <c r="C110" s="144">
        <f>+SUM(C111:C113,C117:C120)</f>
        <v>0</v>
      </c>
      <c r="D110" s="144">
        <f>+SUM(D111:D113,D117:D120)</f>
        <v>0</v>
      </c>
      <c r="E110" s="144">
        <f>+SUM(E111:E113,E117:E120)</f>
        <v>0</v>
      </c>
      <c r="F110" s="444"/>
      <c r="G110" s="151">
        <f>+SUM(G111:G113,G117:G120)</f>
        <v>0</v>
      </c>
      <c r="H110" s="151">
        <f>+SUM(H111:H113,H117:H120)</f>
        <v>0</v>
      </c>
      <c r="I110" s="151">
        <f>+SUM(I111:I113,I117:I120)</f>
        <v>0</v>
      </c>
      <c r="J110" s="151">
        <f>+SUM(J111:J113,J117:J120)</f>
        <v>0</v>
      </c>
      <c r="K110" s="151">
        <f>+SUM(K111:K113,K117:K120)</f>
        <v>0</v>
      </c>
      <c r="L110" s="150"/>
      <c r="M110" s="151">
        <f>+SUM(M111:M113,M117:M120)</f>
        <v>0</v>
      </c>
      <c r="N110" s="151">
        <f>+SUM(N111:N113,N117:N120)</f>
        <v>0</v>
      </c>
      <c r="O110" s="151">
        <f>+SUM(O111:O113,O117:O120)</f>
        <v>0</v>
      </c>
      <c r="P110" s="151">
        <f>+SUM(P111:P113,P117:P120)</f>
        <v>0</v>
      </c>
      <c r="Q110" s="151">
        <f>+SUM(Q111:Q113,Q117:Q120)</f>
        <v>0</v>
      </c>
      <c r="R110" s="424"/>
      <c r="S110" s="424"/>
      <c r="T110" s="152"/>
      <c r="U110" s="153"/>
      <c r="V110" s="12"/>
      <c r="W110" s="12"/>
      <c r="X110" s="12"/>
      <c r="Y110" s="37"/>
      <c r="Z110" s="37"/>
      <c r="AA110" s="37"/>
      <c r="AB110" s="449" t="s">
        <v>1222</v>
      </c>
      <c r="AC110" s="449" t="s">
        <v>1258</v>
      </c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  <c r="AT110" s="37"/>
      <c r="AU110" s="37"/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G110" s="37"/>
      <c r="BH110" s="37"/>
      <c r="BI110" s="37"/>
      <c r="BJ110" s="37"/>
      <c r="BK110" s="37"/>
      <c r="BL110" s="37"/>
      <c r="BM110" s="37"/>
      <c r="BN110" s="37"/>
      <c r="BO110" s="37"/>
      <c r="BP110" s="37"/>
    </row>
    <row r="111" spans="1:68" s="158" customFormat="1" ht="15" customHeight="1">
      <c r="A111" s="37"/>
      <c r="B111" s="425" t="s">
        <v>1203</v>
      </c>
      <c r="C111" s="144">
        <f>SUM(G111:K111)</f>
        <v>0</v>
      </c>
      <c r="D111" s="144">
        <f>C111-E111</f>
        <v>0</v>
      </c>
      <c r="E111" s="144">
        <f>SUM(M111:Q111)</f>
        <v>0</v>
      </c>
      <c r="F111" s="444"/>
      <c r="G111" s="148"/>
      <c r="H111" s="148"/>
      <c r="I111" s="144">
        <f>O111</f>
        <v>0</v>
      </c>
      <c r="J111" s="144">
        <f>P111</f>
        <v>0</v>
      </c>
      <c r="K111" s="148"/>
      <c r="L111" s="150"/>
      <c r="M111" s="148"/>
      <c r="N111" s="148"/>
      <c r="O111" s="148"/>
      <c r="P111" s="148"/>
      <c r="Q111" s="148"/>
      <c r="R111" s="424"/>
      <c r="S111" s="424"/>
      <c r="T111" s="149" t="str">
        <f>IF(AND(D111&gt;=0,G111-M111&gt;=0,H111-N111&gt;=0),"OK","Please explain =&gt;")</f>
        <v>OK</v>
      </c>
      <c r="U111" s="80"/>
      <c r="V111" s="12"/>
      <c r="W111" s="12"/>
      <c r="X111" s="12"/>
      <c r="Y111" s="37"/>
      <c r="Z111" s="37"/>
      <c r="AA111" s="37"/>
      <c r="AB111" s="449" t="s">
        <v>1269</v>
      </c>
      <c r="AC111" s="449" t="s">
        <v>1295</v>
      </c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7"/>
      <c r="AU111" s="37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  <c r="BM111" s="37"/>
      <c r="BN111" s="37"/>
      <c r="BO111" s="37"/>
      <c r="BP111" s="37"/>
    </row>
    <row r="112" spans="1:68" s="158" customFormat="1" ht="15" customHeight="1">
      <c r="A112" s="37"/>
      <c r="B112" s="425" t="s">
        <v>1206</v>
      </c>
      <c r="C112" s="144">
        <f>SUM(G112:K112)</f>
        <v>0</v>
      </c>
      <c r="D112" s="144">
        <f>C112-E112</f>
        <v>0</v>
      </c>
      <c r="E112" s="144">
        <f>SUM(M112:Q112)</f>
        <v>0</v>
      </c>
      <c r="F112" s="444"/>
      <c r="G112" s="148"/>
      <c r="H112" s="148"/>
      <c r="I112" s="144">
        <f>O112</f>
        <v>0</v>
      </c>
      <c r="J112" s="144">
        <f>P112</f>
        <v>0</v>
      </c>
      <c r="K112" s="148"/>
      <c r="L112" s="150"/>
      <c r="M112" s="148"/>
      <c r="N112" s="148"/>
      <c r="O112" s="148"/>
      <c r="P112" s="148"/>
      <c r="Q112" s="148"/>
      <c r="R112" s="424"/>
      <c r="S112" s="424"/>
      <c r="T112" s="149" t="str">
        <f>IF(AND(D112&gt;=0,G112-M112&gt;=0,H112-N112&gt;=0),"OK","Please explain =&gt;")</f>
        <v>OK</v>
      </c>
      <c r="U112" s="80"/>
      <c r="V112" s="12"/>
      <c r="W112" s="12"/>
      <c r="X112" s="12"/>
      <c r="Y112" s="37"/>
      <c r="Z112" s="37"/>
      <c r="AA112" s="37"/>
      <c r="AB112" s="449" t="s">
        <v>1271</v>
      </c>
      <c r="AC112" s="449" t="s">
        <v>1296</v>
      </c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7"/>
      <c r="AU112" s="37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7"/>
      <c r="BM112" s="37"/>
      <c r="BN112" s="37"/>
      <c r="BO112" s="37"/>
      <c r="BP112" s="37"/>
    </row>
    <row r="113" spans="1:68" s="158" customFormat="1" ht="15" customHeight="1">
      <c r="A113" s="37"/>
      <c r="B113" s="425" t="s">
        <v>1273</v>
      </c>
      <c r="C113" s="144">
        <f>SUM(C114:C116)</f>
        <v>0</v>
      </c>
      <c r="D113" s="144">
        <f>SUM(D114:D116)</f>
        <v>0</v>
      </c>
      <c r="E113" s="144">
        <f>SUM(E114:E116)</f>
        <v>0</v>
      </c>
      <c r="F113" s="444"/>
      <c r="G113" s="144">
        <f>SUM(G114:G116)</f>
        <v>0</v>
      </c>
      <c r="H113" s="144">
        <f>SUM(H114:H116)</f>
        <v>0</v>
      </c>
      <c r="I113" s="144">
        <f>SUM(I114:I116)</f>
        <v>0</v>
      </c>
      <c r="J113" s="144">
        <f>SUM(J114:J116)</f>
        <v>0</v>
      </c>
      <c r="K113" s="144">
        <f>SUM(K114:K116)</f>
        <v>0</v>
      </c>
      <c r="L113" s="150"/>
      <c r="M113" s="144">
        <f>SUM(M114:M116)</f>
        <v>0</v>
      </c>
      <c r="N113" s="144">
        <f>SUM(N114:N116)</f>
        <v>0</v>
      </c>
      <c r="O113" s="144">
        <f>SUM(O114:O116)</f>
        <v>0</v>
      </c>
      <c r="P113" s="144">
        <f>SUM(P114:P116)</f>
        <v>0</v>
      </c>
      <c r="Q113" s="144">
        <f>SUM(Q114:Q116)</f>
        <v>0</v>
      </c>
      <c r="R113" s="424"/>
      <c r="S113" s="424"/>
      <c r="T113" s="152"/>
      <c r="U113" s="153"/>
      <c r="V113" s="12"/>
      <c r="W113" s="12"/>
      <c r="X113" s="12"/>
      <c r="Y113" s="37"/>
      <c r="Z113" s="37"/>
      <c r="AA113" s="37"/>
      <c r="AB113" s="449" t="s">
        <v>1222</v>
      </c>
      <c r="AC113" s="449" t="s">
        <v>1258</v>
      </c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  <c r="AT113" s="37"/>
      <c r="AU113" s="37"/>
      <c r="AV113" s="37"/>
      <c r="AW113" s="37"/>
      <c r="AX113" s="37"/>
      <c r="AY113" s="37"/>
      <c r="AZ113" s="37"/>
      <c r="BA113" s="37"/>
      <c r="BB113" s="37"/>
      <c r="BC113" s="37"/>
      <c r="BD113" s="37"/>
      <c r="BE113" s="37"/>
      <c r="BF113" s="37"/>
      <c r="BG113" s="37"/>
      <c r="BH113" s="37"/>
      <c r="BI113" s="37"/>
      <c r="BJ113" s="37"/>
      <c r="BK113" s="37"/>
      <c r="BL113" s="37"/>
      <c r="BM113" s="37"/>
      <c r="BN113" s="37"/>
      <c r="BO113" s="37"/>
      <c r="BP113" s="37"/>
    </row>
    <row r="114" spans="1:68" s="158" customFormat="1" ht="15" customHeight="1">
      <c r="A114" s="37"/>
      <c r="B114" s="454" t="s">
        <v>1209</v>
      </c>
      <c r="C114" s="151">
        <f t="shared" ref="C114:C119" si="42">SUM(G114:K114)</f>
        <v>0</v>
      </c>
      <c r="D114" s="151">
        <f t="shared" ref="D114:D119" si="43">C114-E114</f>
        <v>0</v>
      </c>
      <c r="E114" s="151">
        <f t="shared" ref="E114:E119" si="44">SUM(M114:Q114)</f>
        <v>0</v>
      </c>
      <c r="F114" s="444"/>
      <c r="G114" s="148"/>
      <c r="H114" s="148"/>
      <c r="I114" s="144">
        <f t="shared" ref="I114:J119" si="45">O114</f>
        <v>0</v>
      </c>
      <c r="J114" s="144">
        <f t="shared" si="45"/>
        <v>0</v>
      </c>
      <c r="K114" s="148"/>
      <c r="L114" s="150"/>
      <c r="M114" s="148"/>
      <c r="N114" s="148"/>
      <c r="O114" s="148"/>
      <c r="P114" s="148"/>
      <c r="Q114" s="148"/>
      <c r="R114" s="424"/>
      <c r="S114" s="424"/>
      <c r="T114" s="149" t="str">
        <f t="shared" ref="T114:T119" si="46">IF(AND(D114&gt;=0,G114-M114&gt;=0,H114-N114&gt;=0),"OK","Please explain =&gt;")</f>
        <v>OK</v>
      </c>
      <c r="U114" s="80"/>
      <c r="V114" s="12"/>
      <c r="W114" s="12"/>
      <c r="X114" s="12"/>
      <c r="Y114" s="37"/>
      <c r="Z114" s="37"/>
      <c r="AA114" s="37"/>
      <c r="AB114" s="449" t="s">
        <v>1274</v>
      </c>
      <c r="AC114" s="449" t="s">
        <v>1297</v>
      </c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7"/>
      <c r="AT114" s="37"/>
      <c r="AU114" s="37"/>
      <c r="AV114" s="37"/>
      <c r="AW114" s="37"/>
      <c r="AX114" s="37"/>
      <c r="AY114" s="37"/>
      <c r="AZ114" s="37"/>
      <c r="BA114" s="37"/>
      <c r="BB114" s="37"/>
      <c r="BC114" s="37"/>
      <c r="BD114" s="37"/>
      <c r="BE114" s="37"/>
      <c r="BF114" s="37"/>
      <c r="BG114" s="37"/>
      <c r="BH114" s="37"/>
      <c r="BI114" s="37"/>
      <c r="BJ114" s="37"/>
      <c r="BK114" s="37"/>
      <c r="BL114" s="37"/>
      <c r="BM114" s="37"/>
      <c r="BN114" s="37"/>
      <c r="BO114" s="37"/>
      <c r="BP114" s="37"/>
    </row>
    <row r="115" spans="1:68" s="158" customFormat="1" ht="15" customHeight="1">
      <c r="A115" s="37"/>
      <c r="B115" s="454" t="s">
        <v>1212</v>
      </c>
      <c r="C115" s="151">
        <f t="shared" si="42"/>
        <v>0</v>
      </c>
      <c r="D115" s="151">
        <f t="shared" si="43"/>
        <v>0</v>
      </c>
      <c r="E115" s="151">
        <f t="shared" si="44"/>
        <v>0</v>
      </c>
      <c r="F115" s="444"/>
      <c r="G115" s="148"/>
      <c r="H115" s="148"/>
      <c r="I115" s="144">
        <f t="shared" si="45"/>
        <v>0</v>
      </c>
      <c r="J115" s="144">
        <f t="shared" si="45"/>
        <v>0</v>
      </c>
      <c r="K115" s="148"/>
      <c r="L115" s="150"/>
      <c r="M115" s="148"/>
      <c r="N115" s="148"/>
      <c r="O115" s="148"/>
      <c r="P115" s="148"/>
      <c r="Q115" s="148"/>
      <c r="R115" s="424"/>
      <c r="S115" s="424"/>
      <c r="T115" s="149" t="str">
        <f t="shared" si="46"/>
        <v>OK</v>
      </c>
      <c r="U115" s="80"/>
      <c r="V115" s="12"/>
      <c r="W115" s="12"/>
      <c r="X115" s="12"/>
      <c r="Y115" s="37"/>
      <c r="Z115" s="37"/>
      <c r="AA115" s="37"/>
      <c r="AB115" s="449" t="s">
        <v>1276</v>
      </c>
      <c r="AC115" s="449" t="s">
        <v>1298</v>
      </c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7"/>
      <c r="AU115" s="37"/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7"/>
      <c r="BJ115" s="37"/>
      <c r="BK115" s="37"/>
      <c r="BL115" s="37"/>
      <c r="BM115" s="37"/>
      <c r="BN115" s="37"/>
      <c r="BO115" s="37"/>
      <c r="BP115" s="37"/>
    </row>
    <row r="116" spans="1:68" s="158" customFormat="1" ht="15" customHeight="1">
      <c r="A116" s="37"/>
      <c r="B116" s="454" t="s">
        <v>1215</v>
      </c>
      <c r="C116" s="151">
        <f t="shared" si="42"/>
        <v>0</v>
      </c>
      <c r="D116" s="151">
        <f t="shared" si="43"/>
        <v>0</v>
      </c>
      <c r="E116" s="151">
        <f t="shared" si="44"/>
        <v>0</v>
      </c>
      <c r="F116" s="444"/>
      <c r="G116" s="148"/>
      <c r="H116" s="148"/>
      <c r="I116" s="144">
        <f t="shared" si="45"/>
        <v>0</v>
      </c>
      <c r="J116" s="144">
        <f t="shared" si="45"/>
        <v>0</v>
      </c>
      <c r="K116" s="148"/>
      <c r="L116" s="150"/>
      <c r="M116" s="148"/>
      <c r="N116" s="148"/>
      <c r="O116" s="148"/>
      <c r="P116" s="148"/>
      <c r="Q116" s="148"/>
      <c r="R116" s="424"/>
      <c r="S116" s="424"/>
      <c r="T116" s="149" t="str">
        <f t="shared" si="46"/>
        <v>OK</v>
      </c>
      <c r="U116" s="80"/>
      <c r="V116" s="12"/>
      <c r="W116" s="12"/>
      <c r="X116" s="12"/>
      <c r="Y116" s="37"/>
      <c r="Z116" s="37"/>
      <c r="AA116" s="37"/>
      <c r="AB116" s="449" t="s">
        <v>1278</v>
      </c>
      <c r="AC116" s="449" t="s">
        <v>1299</v>
      </c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7"/>
      <c r="AT116" s="37"/>
      <c r="AU116" s="37"/>
      <c r="AV116" s="37"/>
      <c r="AW116" s="37"/>
      <c r="AX116" s="37"/>
      <c r="AY116" s="37"/>
      <c r="AZ116" s="37"/>
      <c r="BA116" s="37"/>
      <c r="BB116" s="37"/>
      <c r="BC116" s="37"/>
      <c r="BD116" s="37"/>
      <c r="BE116" s="37"/>
      <c r="BF116" s="37"/>
      <c r="BG116" s="37"/>
      <c r="BH116" s="37"/>
      <c r="BI116" s="37"/>
      <c r="BJ116" s="37"/>
      <c r="BK116" s="37"/>
      <c r="BL116" s="37"/>
      <c r="BM116" s="37"/>
      <c r="BN116" s="37"/>
      <c r="BO116" s="37"/>
      <c r="BP116" s="37"/>
    </row>
    <row r="117" spans="1:68" s="158" customFormat="1" ht="15" customHeight="1">
      <c r="A117" s="37"/>
      <c r="B117" s="425" t="s">
        <v>1218</v>
      </c>
      <c r="C117" s="144">
        <f t="shared" si="42"/>
        <v>0</v>
      </c>
      <c r="D117" s="144">
        <f t="shared" si="43"/>
        <v>0</v>
      </c>
      <c r="E117" s="144">
        <f t="shared" si="44"/>
        <v>0</v>
      </c>
      <c r="F117" s="444"/>
      <c r="G117" s="148"/>
      <c r="H117" s="148"/>
      <c r="I117" s="144">
        <f t="shared" si="45"/>
        <v>0</v>
      </c>
      <c r="J117" s="144">
        <f t="shared" si="45"/>
        <v>0</v>
      </c>
      <c r="K117" s="148"/>
      <c r="L117" s="150"/>
      <c r="M117" s="148"/>
      <c r="N117" s="148"/>
      <c r="O117" s="148"/>
      <c r="P117" s="148"/>
      <c r="Q117" s="148"/>
      <c r="R117" s="424"/>
      <c r="S117" s="424"/>
      <c r="T117" s="149" t="str">
        <f t="shared" si="46"/>
        <v>OK</v>
      </c>
      <c r="U117" s="80"/>
      <c r="V117" s="12"/>
      <c r="W117" s="12"/>
      <c r="X117" s="12"/>
      <c r="Y117" s="37"/>
      <c r="Z117" s="37"/>
      <c r="AA117" s="37"/>
      <c r="AB117" s="449" t="s">
        <v>1280</v>
      </c>
      <c r="AC117" s="449" t="s">
        <v>1300</v>
      </c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7"/>
      <c r="AT117" s="37"/>
      <c r="AU117" s="37"/>
      <c r="AV117" s="37"/>
      <c r="AW117" s="37"/>
      <c r="AX117" s="37"/>
      <c r="AY117" s="37"/>
      <c r="AZ117" s="37"/>
      <c r="BA117" s="37"/>
      <c r="BB117" s="37"/>
      <c r="BC117" s="37"/>
      <c r="BD117" s="37"/>
      <c r="BE117" s="37"/>
      <c r="BF117" s="37"/>
      <c r="BG117" s="37"/>
      <c r="BH117" s="37"/>
      <c r="BI117" s="37"/>
      <c r="BJ117" s="37"/>
      <c r="BK117" s="37"/>
      <c r="BL117" s="37"/>
      <c r="BM117" s="37"/>
      <c r="BN117" s="37"/>
      <c r="BO117" s="37"/>
      <c r="BP117" s="37"/>
    </row>
    <row r="118" spans="1:68" s="158" customFormat="1" ht="15" customHeight="1">
      <c r="A118" s="37"/>
      <c r="B118" s="425" t="s">
        <v>1221</v>
      </c>
      <c r="C118" s="144">
        <f t="shared" si="42"/>
        <v>0</v>
      </c>
      <c r="D118" s="144">
        <f t="shared" si="43"/>
        <v>0</v>
      </c>
      <c r="E118" s="144">
        <f t="shared" si="44"/>
        <v>0</v>
      </c>
      <c r="F118" s="444"/>
      <c r="G118" s="148"/>
      <c r="H118" s="148"/>
      <c r="I118" s="144">
        <f t="shared" si="45"/>
        <v>0</v>
      </c>
      <c r="J118" s="144">
        <f t="shared" si="45"/>
        <v>0</v>
      </c>
      <c r="K118" s="148"/>
      <c r="L118" s="150"/>
      <c r="M118" s="148"/>
      <c r="N118" s="148"/>
      <c r="O118" s="148"/>
      <c r="P118" s="148"/>
      <c r="Q118" s="148"/>
      <c r="R118" s="424"/>
      <c r="S118" s="424"/>
      <c r="T118" s="149" t="str">
        <f t="shared" si="46"/>
        <v>OK</v>
      </c>
      <c r="U118" s="80"/>
      <c r="V118" s="12"/>
      <c r="W118" s="12"/>
      <c r="X118" s="12"/>
      <c r="Y118" s="37"/>
      <c r="Z118" s="37"/>
      <c r="AA118" s="37"/>
      <c r="AB118" s="449" t="s">
        <v>1282</v>
      </c>
      <c r="AC118" s="449" t="s">
        <v>1301</v>
      </c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  <c r="AT118" s="37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7"/>
      <c r="BM118" s="37"/>
      <c r="BN118" s="37"/>
      <c r="BO118" s="37"/>
      <c r="BP118" s="37"/>
    </row>
    <row r="119" spans="1:68" s="158" customFormat="1" ht="15" customHeight="1">
      <c r="A119" s="37"/>
      <c r="B119" s="425" t="s">
        <v>1229</v>
      </c>
      <c r="C119" s="144">
        <f t="shared" si="42"/>
        <v>0</v>
      </c>
      <c r="D119" s="144">
        <f t="shared" si="43"/>
        <v>0</v>
      </c>
      <c r="E119" s="144">
        <f t="shared" si="44"/>
        <v>0</v>
      </c>
      <c r="F119" s="444"/>
      <c r="G119" s="148"/>
      <c r="H119" s="148"/>
      <c r="I119" s="144">
        <f t="shared" si="45"/>
        <v>0</v>
      </c>
      <c r="J119" s="144">
        <f t="shared" si="45"/>
        <v>0</v>
      </c>
      <c r="K119" s="148"/>
      <c r="L119" s="150"/>
      <c r="M119" s="148"/>
      <c r="N119" s="148"/>
      <c r="O119" s="148"/>
      <c r="P119" s="148"/>
      <c r="Q119" s="148"/>
      <c r="R119" s="424"/>
      <c r="S119" s="424"/>
      <c r="T119" s="149" t="str">
        <f t="shared" si="46"/>
        <v>OK</v>
      </c>
      <c r="U119" s="80"/>
      <c r="V119" s="12"/>
      <c r="W119" s="12"/>
      <c r="X119" s="12"/>
      <c r="Y119" s="37"/>
      <c r="Z119" s="37"/>
      <c r="AA119" s="37"/>
      <c r="AB119" s="449" t="s">
        <v>1284</v>
      </c>
      <c r="AC119" s="449" t="s">
        <v>1302</v>
      </c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7"/>
      <c r="AU119" s="37"/>
      <c r="AV119" s="37"/>
      <c r="AW119" s="37"/>
      <c r="AX119" s="37"/>
      <c r="AY119" s="37"/>
      <c r="AZ119" s="37"/>
      <c r="BA119" s="37"/>
      <c r="BB119" s="37"/>
      <c r="BC119" s="37"/>
      <c r="BD119" s="37"/>
      <c r="BE119" s="37"/>
      <c r="BF119" s="37"/>
      <c r="BG119" s="37"/>
      <c r="BH119" s="37"/>
      <c r="BI119" s="37"/>
      <c r="BJ119" s="37"/>
      <c r="BK119" s="37"/>
      <c r="BL119" s="37"/>
      <c r="BM119" s="37"/>
      <c r="BN119" s="37"/>
      <c r="BO119" s="37"/>
      <c r="BP119" s="37"/>
    </row>
    <row r="120" spans="1:68" s="158" customFormat="1" ht="15" customHeight="1">
      <c r="A120" s="37"/>
      <c r="B120" s="450" t="s">
        <v>1237</v>
      </c>
      <c r="C120" s="144">
        <f>+C121+C122+C123</f>
        <v>0</v>
      </c>
      <c r="D120" s="144">
        <f>+D121+D122+D123</f>
        <v>0</v>
      </c>
      <c r="E120" s="144">
        <f>+E121+E122+E123</f>
        <v>0</v>
      </c>
      <c r="F120" s="452"/>
      <c r="G120" s="144">
        <f>+G121+G122+G123</f>
        <v>0</v>
      </c>
      <c r="H120" s="144">
        <f>+H121+H122+H123</f>
        <v>0</v>
      </c>
      <c r="I120" s="144">
        <f>+I121+I122+I123</f>
        <v>0</v>
      </c>
      <c r="J120" s="144">
        <f>+J121+J122+J123</f>
        <v>0</v>
      </c>
      <c r="K120" s="144">
        <f>+K121+K122+K123</f>
        <v>0</v>
      </c>
      <c r="L120" s="154"/>
      <c r="M120" s="144">
        <f>+M121+M122+M123</f>
        <v>0</v>
      </c>
      <c r="N120" s="144">
        <f>+N121+N122+N123</f>
        <v>0</v>
      </c>
      <c r="O120" s="144">
        <f>+O121+O122+O123</f>
        <v>0</v>
      </c>
      <c r="P120" s="144">
        <f>+P121+P122+P123</f>
        <v>0</v>
      </c>
      <c r="Q120" s="144">
        <f>+Q121+Q122+Q123</f>
        <v>0</v>
      </c>
      <c r="R120" s="455"/>
      <c r="S120" s="455"/>
      <c r="T120" s="152"/>
      <c r="U120" s="153"/>
      <c r="V120" s="12"/>
      <c r="W120" s="12"/>
      <c r="X120" s="12"/>
      <c r="Y120" s="37"/>
      <c r="Z120" s="37"/>
      <c r="AA120" s="37"/>
      <c r="AB120" s="449" t="s">
        <v>1303</v>
      </c>
      <c r="AC120" s="449" t="s">
        <v>1304</v>
      </c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  <c r="BN120" s="37"/>
      <c r="BO120" s="37"/>
      <c r="BP120" s="37"/>
    </row>
    <row r="121" spans="1:68" s="158" customFormat="1" ht="15" customHeight="1">
      <c r="A121" s="37"/>
      <c r="B121" s="451" t="s">
        <v>1240</v>
      </c>
      <c r="C121" s="151">
        <f>SUM(G121:K121)</f>
        <v>0</v>
      </c>
      <c r="D121" s="151">
        <f>C121-E121</f>
        <v>0</v>
      </c>
      <c r="E121" s="151">
        <f>SUM(M121:Q121)</f>
        <v>0</v>
      </c>
      <c r="F121" s="452"/>
      <c r="G121" s="148"/>
      <c r="H121" s="148"/>
      <c r="I121" s="144">
        <f t="shared" ref="I121:J123" si="47">O121</f>
        <v>0</v>
      </c>
      <c r="J121" s="144">
        <f t="shared" si="47"/>
        <v>0</v>
      </c>
      <c r="K121" s="148"/>
      <c r="L121" s="154"/>
      <c r="M121" s="148"/>
      <c r="N121" s="148"/>
      <c r="O121" s="148"/>
      <c r="P121" s="148"/>
      <c r="Q121" s="148"/>
      <c r="R121" s="455"/>
      <c r="S121" s="455"/>
      <c r="T121" s="149" t="str">
        <f>IF(AND(D121&gt;=0,G121-M121&gt;=0,H121-N121&gt;=0),"OK","Please explain =&gt;")</f>
        <v>OK</v>
      </c>
      <c r="U121" s="80"/>
      <c r="V121" s="12"/>
      <c r="W121" s="12"/>
      <c r="X121" s="12"/>
      <c r="Y121" s="37"/>
      <c r="Z121" s="37"/>
      <c r="AA121" s="37"/>
      <c r="AB121" s="449" t="s">
        <v>1288</v>
      </c>
      <c r="AC121" s="449" t="s">
        <v>1305</v>
      </c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</row>
    <row r="122" spans="1:68" s="158" customFormat="1" ht="15" customHeight="1">
      <c r="A122" s="37"/>
      <c r="B122" s="451" t="s">
        <v>1243</v>
      </c>
      <c r="C122" s="151">
        <f>SUM(G122:K122)</f>
        <v>0</v>
      </c>
      <c r="D122" s="151">
        <f>C122-E122</f>
        <v>0</v>
      </c>
      <c r="E122" s="151">
        <f>SUM(M122:Q122)</f>
        <v>0</v>
      </c>
      <c r="F122" s="452"/>
      <c r="G122" s="148"/>
      <c r="H122" s="148"/>
      <c r="I122" s="144">
        <f t="shared" si="47"/>
        <v>0</v>
      </c>
      <c r="J122" s="144">
        <f t="shared" si="47"/>
        <v>0</v>
      </c>
      <c r="K122" s="148"/>
      <c r="L122" s="154"/>
      <c r="M122" s="148"/>
      <c r="N122" s="148"/>
      <c r="O122" s="148"/>
      <c r="P122" s="148"/>
      <c r="Q122" s="148"/>
      <c r="R122" s="455"/>
      <c r="S122" s="455"/>
      <c r="T122" s="149" t="str">
        <f>IF(AND(D122&gt;=0,G122-M122&gt;=0,H122-N122&gt;=0),"OK","Please explain =&gt;")</f>
        <v>OK</v>
      </c>
      <c r="U122" s="80"/>
      <c r="V122" s="12"/>
      <c r="W122" s="12"/>
      <c r="X122" s="12"/>
      <c r="Y122" s="37"/>
      <c r="Z122" s="37"/>
      <c r="AA122" s="37"/>
      <c r="AB122" s="449" t="s">
        <v>1290</v>
      </c>
      <c r="AC122" s="449" t="s">
        <v>1306</v>
      </c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</row>
    <row r="123" spans="1:68" s="158" customFormat="1" ht="15" customHeight="1">
      <c r="A123" s="37"/>
      <c r="B123" s="451" t="s">
        <v>1246</v>
      </c>
      <c r="C123" s="151">
        <f>SUM(G123:K123)</f>
        <v>0</v>
      </c>
      <c r="D123" s="151">
        <f>C123-E123</f>
        <v>0</v>
      </c>
      <c r="E123" s="151">
        <f>SUM(M123:Q123)</f>
        <v>0</v>
      </c>
      <c r="F123" s="452"/>
      <c r="G123" s="148"/>
      <c r="H123" s="148"/>
      <c r="I123" s="144">
        <f t="shared" si="47"/>
        <v>0</v>
      </c>
      <c r="J123" s="144">
        <f t="shared" si="47"/>
        <v>0</v>
      </c>
      <c r="K123" s="148"/>
      <c r="L123" s="154"/>
      <c r="M123" s="148"/>
      <c r="N123" s="148"/>
      <c r="O123" s="148"/>
      <c r="P123" s="148"/>
      <c r="Q123" s="148"/>
      <c r="R123" s="455"/>
      <c r="S123" s="455"/>
      <c r="T123" s="149" t="str">
        <f>IF(AND(D123&gt;=0,G123-M123&gt;=0,H123-N123&gt;=0),"OK","Please explain =&gt;")</f>
        <v>OK</v>
      </c>
      <c r="U123" s="80"/>
      <c r="V123" s="12"/>
      <c r="W123" s="12"/>
      <c r="X123" s="12"/>
      <c r="Y123" s="37"/>
      <c r="Z123" s="37"/>
      <c r="AA123" s="37"/>
      <c r="AB123" s="449" t="s">
        <v>1292</v>
      </c>
      <c r="AC123" s="449" t="s">
        <v>1307</v>
      </c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</row>
    <row r="124" spans="1:68" s="158" customFormat="1" ht="15" customHeight="1">
      <c r="A124" s="37"/>
      <c r="B124" s="448" t="s">
        <v>1346</v>
      </c>
      <c r="C124" s="144">
        <f>+SUM(C125:C131)</f>
        <v>0</v>
      </c>
      <c r="D124" s="144">
        <f>+SUM(D125:D131)</f>
        <v>0</v>
      </c>
      <c r="E124" s="144">
        <f>+SUM(E125:E131)</f>
        <v>0</v>
      </c>
      <c r="F124" s="444"/>
      <c r="G124" s="144">
        <f>+SUM(G125:G131)</f>
        <v>0</v>
      </c>
      <c r="H124" s="144">
        <f>+SUM(H125:H131)</f>
        <v>0</v>
      </c>
      <c r="I124" s="144">
        <f>+SUM(I125:I131)</f>
        <v>0</v>
      </c>
      <c r="J124" s="144">
        <f>+SUM(J125:J131)</f>
        <v>0</v>
      </c>
      <c r="K124" s="144">
        <f>+SUM(K125:K131)</f>
        <v>0</v>
      </c>
      <c r="L124" s="150"/>
      <c r="M124" s="144">
        <f>+SUM(M125:M131)</f>
        <v>0</v>
      </c>
      <c r="N124" s="144">
        <f>+SUM(N125:N131)</f>
        <v>0</v>
      </c>
      <c r="O124" s="144">
        <f>+SUM(O125:O131)</f>
        <v>0</v>
      </c>
      <c r="P124" s="144">
        <f>+SUM(P125:P131)</f>
        <v>0</v>
      </c>
      <c r="Q124" s="144">
        <f>+SUM(Q125:Q131)</f>
        <v>0</v>
      </c>
      <c r="R124" s="424"/>
      <c r="S124" s="424"/>
      <c r="T124" s="152"/>
      <c r="U124" s="153"/>
      <c r="V124" s="12"/>
      <c r="W124" s="12"/>
      <c r="X124" s="12"/>
      <c r="Y124" s="37"/>
      <c r="Z124" s="37"/>
      <c r="AA124" s="37"/>
      <c r="AB124" s="449" t="s">
        <v>1222</v>
      </c>
      <c r="AC124" s="449" t="s">
        <v>1230</v>
      </c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</row>
    <row r="125" spans="1:68" s="158" customFormat="1" ht="15" customHeight="1">
      <c r="A125" s="37"/>
      <c r="B125" s="425" t="s">
        <v>1203</v>
      </c>
      <c r="C125" s="144">
        <f t="shared" ref="C125:C130" si="48">SUM(G125:K125)</f>
        <v>0</v>
      </c>
      <c r="D125" s="144">
        <f t="shared" ref="D125:D130" si="49">C125-E125</f>
        <v>0</v>
      </c>
      <c r="E125" s="144">
        <f t="shared" ref="E125:E130" si="50">SUM(M125:Q125)</f>
        <v>0</v>
      </c>
      <c r="F125" s="444"/>
      <c r="G125" s="148"/>
      <c r="H125" s="148"/>
      <c r="I125" s="144">
        <f t="shared" ref="I125:J130" si="51">O125</f>
        <v>0</v>
      </c>
      <c r="J125" s="144">
        <f t="shared" si="51"/>
        <v>0</v>
      </c>
      <c r="K125" s="148"/>
      <c r="L125" s="150"/>
      <c r="M125" s="148"/>
      <c r="N125" s="148"/>
      <c r="O125" s="148"/>
      <c r="P125" s="148"/>
      <c r="Q125" s="148"/>
      <c r="R125" s="424"/>
      <c r="S125" s="424"/>
      <c r="T125" s="149" t="str">
        <f t="shared" ref="T125:T130" si="52">IF(AND(D125&gt;=0,G125-M125&gt;=0,H125-N125&gt;=0),"OK","Please explain =&gt;")</f>
        <v>OK</v>
      </c>
      <c r="U125" s="80"/>
      <c r="V125" s="12"/>
      <c r="W125" s="12"/>
      <c r="X125" s="12"/>
      <c r="Y125" s="37"/>
      <c r="Z125" s="37"/>
      <c r="AA125" s="37"/>
      <c r="AB125" s="449" t="s">
        <v>1309</v>
      </c>
      <c r="AC125" s="449" t="s">
        <v>1310</v>
      </c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</row>
    <row r="126" spans="1:68" s="158" customFormat="1" ht="15" customHeight="1">
      <c r="A126" s="37"/>
      <c r="B126" s="425" t="s">
        <v>1206</v>
      </c>
      <c r="C126" s="144">
        <f t="shared" si="48"/>
        <v>0</v>
      </c>
      <c r="D126" s="144">
        <f t="shared" si="49"/>
        <v>0</v>
      </c>
      <c r="E126" s="144">
        <f t="shared" si="50"/>
        <v>0</v>
      </c>
      <c r="F126" s="444"/>
      <c r="G126" s="148"/>
      <c r="H126" s="148"/>
      <c r="I126" s="144">
        <f t="shared" si="51"/>
        <v>0</v>
      </c>
      <c r="J126" s="144">
        <f t="shared" si="51"/>
        <v>0</v>
      </c>
      <c r="K126" s="148"/>
      <c r="L126" s="150"/>
      <c r="M126" s="148"/>
      <c r="N126" s="148"/>
      <c r="O126" s="148"/>
      <c r="P126" s="148"/>
      <c r="Q126" s="148"/>
      <c r="R126" s="424"/>
      <c r="S126" s="424"/>
      <c r="T126" s="149" t="str">
        <f t="shared" si="52"/>
        <v>OK</v>
      </c>
      <c r="U126" s="80"/>
      <c r="V126" s="12"/>
      <c r="W126" s="12"/>
      <c r="X126" s="12"/>
      <c r="Y126" s="37"/>
      <c r="Z126" s="37"/>
      <c r="AA126" s="37"/>
      <c r="AB126" s="449" t="s">
        <v>1311</v>
      </c>
      <c r="AC126" s="449" t="s">
        <v>1312</v>
      </c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</row>
    <row r="127" spans="1:68" s="158" customFormat="1" ht="15" customHeight="1">
      <c r="A127" s="37"/>
      <c r="B127" s="425" t="s">
        <v>1273</v>
      </c>
      <c r="C127" s="144">
        <f t="shared" si="48"/>
        <v>0</v>
      </c>
      <c r="D127" s="144">
        <f t="shared" si="49"/>
        <v>0</v>
      </c>
      <c r="E127" s="144">
        <f t="shared" si="50"/>
        <v>0</v>
      </c>
      <c r="F127" s="444"/>
      <c r="G127" s="148"/>
      <c r="H127" s="148"/>
      <c r="I127" s="144">
        <f t="shared" si="51"/>
        <v>0</v>
      </c>
      <c r="J127" s="144">
        <f t="shared" si="51"/>
        <v>0</v>
      </c>
      <c r="K127" s="148"/>
      <c r="L127" s="150"/>
      <c r="M127" s="148"/>
      <c r="N127" s="148"/>
      <c r="O127" s="148"/>
      <c r="P127" s="148"/>
      <c r="Q127" s="148"/>
      <c r="R127" s="424"/>
      <c r="S127" s="424"/>
      <c r="T127" s="149" t="str">
        <f t="shared" si="52"/>
        <v>OK</v>
      </c>
      <c r="U127" s="80"/>
      <c r="V127" s="12"/>
      <c r="W127" s="12"/>
      <c r="X127" s="12"/>
      <c r="Y127" s="37"/>
      <c r="Z127" s="37"/>
      <c r="AA127" s="37"/>
      <c r="AB127" s="449" t="s">
        <v>1313</v>
      </c>
      <c r="AC127" s="449" t="s">
        <v>1314</v>
      </c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</row>
    <row r="128" spans="1:68" s="158" customFormat="1" ht="15" customHeight="1">
      <c r="A128" s="37"/>
      <c r="B128" s="425" t="s">
        <v>1218</v>
      </c>
      <c r="C128" s="144">
        <f t="shared" si="48"/>
        <v>0</v>
      </c>
      <c r="D128" s="144">
        <f t="shared" si="49"/>
        <v>0</v>
      </c>
      <c r="E128" s="144">
        <f t="shared" si="50"/>
        <v>0</v>
      </c>
      <c r="F128" s="444"/>
      <c r="G128" s="148"/>
      <c r="H128" s="148"/>
      <c r="I128" s="144">
        <f t="shared" si="51"/>
        <v>0</v>
      </c>
      <c r="J128" s="144">
        <f t="shared" si="51"/>
        <v>0</v>
      </c>
      <c r="K128" s="148"/>
      <c r="L128" s="150"/>
      <c r="M128" s="148"/>
      <c r="N128" s="148"/>
      <c r="O128" s="148"/>
      <c r="P128" s="148"/>
      <c r="Q128" s="148"/>
      <c r="R128" s="424"/>
      <c r="S128" s="424"/>
      <c r="T128" s="149" t="str">
        <f t="shared" si="52"/>
        <v>OK</v>
      </c>
      <c r="U128" s="80"/>
      <c r="V128" s="12"/>
      <c r="W128" s="12"/>
      <c r="X128" s="12"/>
      <c r="Y128" s="37"/>
      <c r="Z128" s="37"/>
      <c r="AA128" s="37"/>
      <c r="AB128" s="449" t="s">
        <v>1315</v>
      </c>
      <c r="AC128" s="449" t="s">
        <v>1316</v>
      </c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</row>
    <row r="129" spans="2:29" ht="15" customHeight="1">
      <c r="B129" s="425" t="s">
        <v>1221</v>
      </c>
      <c r="C129" s="144">
        <f t="shared" si="48"/>
        <v>0</v>
      </c>
      <c r="D129" s="144">
        <f t="shared" si="49"/>
        <v>0</v>
      </c>
      <c r="E129" s="144">
        <f t="shared" si="50"/>
        <v>0</v>
      </c>
      <c r="F129" s="444"/>
      <c r="G129" s="148"/>
      <c r="H129" s="148"/>
      <c r="I129" s="144">
        <f t="shared" si="51"/>
        <v>0</v>
      </c>
      <c r="J129" s="144">
        <f t="shared" si="51"/>
        <v>0</v>
      </c>
      <c r="K129" s="148"/>
      <c r="L129" s="150"/>
      <c r="M129" s="148"/>
      <c r="N129" s="148"/>
      <c r="O129" s="148"/>
      <c r="P129" s="148"/>
      <c r="Q129" s="148"/>
      <c r="R129" s="424"/>
      <c r="S129" s="424"/>
      <c r="T129" s="149" t="str">
        <f t="shared" si="52"/>
        <v>OK</v>
      </c>
      <c r="U129" s="80"/>
      <c r="V129" s="12"/>
      <c r="W129" s="12"/>
      <c r="X129" s="12"/>
      <c r="AB129" s="449" t="s">
        <v>1317</v>
      </c>
      <c r="AC129" s="449" t="s">
        <v>1318</v>
      </c>
    </row>
    <row r="130" spans="2:29" ht="15" customHeight="1">
      <c r="B130" s="425" t="s">
        <v>1229</v>
      </c>
      <c r="C130" s="144">
        <f t="shared" si="48"/>
        <v>0</v>
      </c>
      <c r="D130" s="144">
        <f t="shared" si="49"/>
        <v>0</v>
      </c>
      <c r="E130" s="144">
        <f t="shared" si="50"/>
        <v>0</v>
      </c>
      <c r="F130" s="444"/>
      <c r="G130" s="148"/>
      <c r="H130" s="148"/>
      <c r="I130" s="144">
        <f t="shared" si="51"/>
        <v>0</v>
      </c>
      <c r="J130" s="144">
        <f t="shared" si="51"/>
        <v>0</v>
      </c>
      <c r="K130" s="148"/>
      <c r="L130" s="150"/>
      <c r="M130" s="148"/>
      <c r="N130" s="148"/>
      <c r="O130" s="148"/>
      <c r="P130" s="148"/>
      <c r="Q130" s="148"/>
      <c r="R130" s="424"/>
      <c r="S130" s="424"/>
      <c r="T130" s="149" t="str">
        <f t="shared" si="52"/>
        <v>OK</v>
      </c>
      <c r="U130" s="80"/>
      <c r="V130" s="12"/>
      <c r="W130" s="12"/>
      <c r="X130" s="12"/>
      <c r="AB130" s="449" t="s">
        <v>1319</v>
      </c>
      <c r="AC130" s="449" t="s">
        <v>1320</v>
      </c>
    </row>
    <row r="131" spans="2:29" ht="15" customHeight="1">
      <c r="B131" s="450" t="s">
        <v>1237</v>
      </c>
      <c r="C131" s="144">
        <f>+C132+C133+C134</f>
        <v>0</v>
      </c>
      <c r="D131" s="144">
        <f>+D132+D133+D134</f>
        <v>0</v>
      </c>
      <c r="E131" s="144">
        <f>+E132+E133+E134</f>
        <v>0</v>
      </c>
      <c r="F131" s="452"/>
      <c r="G131" s="144">
        <f>+G132+G133+G134</f>
        <v>0</v>
      </c>
      <c r="H131" s="144">
        <f>+H132+H133+H134</f>
        <v>0</v>
      </c>
      <c r="I131" s="144">
        <f>+I132+I133+I134</f>
        <v>0</v>
      </c>
      <c r="J131" s="144">
        <f>+J132+J133+J134</f>
        <v>0</v>
      </c>
      <c r="K131" s="144">
        <f>+K132+K133+K134</f>
        <v>0</v>
      </c>
      <c r="L131" s="154"/>
      <c r="M131" s="144">
        <f>+M132+M133+M134</f>
        <v>0</v>
      </c>
      <c r="N131" s="144">
        <f>+N132+N133+N134</f>
        <v>0</v>
      </c>
      <c r="O131" s="144">
        <f>+O132+O133+O134</f>
        <v>0</v>
      </c>
      <c r="P131" s="144">
        <f>+P132+P133+P134</f>
        <v>0</v>
      </c>
      <c r="Q131" s="144">
        <f>+Q132+Q133+Q134</f>
        <v>0</v>
      </c>
      <c r="R131" s="455"/>
      <c r="S131" s="455"/>
      <c r="T131" s="152"/>
      <c r="U131" s="153"/>
      <c r="X131" s="12"/>
      <c r="AB131" s="449" t="s">
        <v>1321</v>
      </c>
      <c r="AC131" s="449" t="s">
        <v>1322</v>
      </c>
    </row>
    <row r="132" spans="2:29" ht="15" customHeight="1">
      <c r="B132" s="451" t="s">
        <v>1240</v>
      </c>
      <c r="C132" s="151">
        <f>SUM(G132:K132)</f>
        <v>0</v>
      </c>
      <c r="D132" s="151">
        <f>C132-E132</f>
        <v>0</v>
      </c>
      <c r="E132" s="151">
        <f>SUM(M132:Q132)</f>
        <v>0</v>
      </c>
      <c r="F132" s="452"/>
      <c r="G132" s="148"/>
      <c r="H132" s="148"/>
      <c r="I132" s="144">
        <f t="shared" ref="I132:J134" si="53">O132</f>
        <v>0</v>
      </c>
      <c r="J132" s="144">
        <f t="shared" si="53"/>
        <v>0</v>
      </c>
      <c r="K132" s="148"/>
      <c r="L132" s="154"/>
      <c r="M132" s="148"/>
      <c r="N132" s="148"/>
      <c r="O132" s="148"/>
      <c r="P132" s="148"/>
      <c r="Q132" s="148"/>
      <c r="R132" s="455"/>
      <c r="S132" s="455"/>
      <c r="T132" s="149" t="str">
        <f>IF(AND(D132&gt;=0,G132-M132&gt;=0,H132-N132&gt;=0),"OK","Please explain =&gt;")</f>
        <v>OK</v>
      </c>
      <c r="U132" s="80"/>
      <c r="X132" s="12"/>
      <c r="AB132" s="449" t="s">
        <v>1323</v>
      </c>
      <c r="AC132" s="449" t="s">
        <v>1324</v>
      </c>
    </row>
    <row r="133" spans="2:29" ht="15" customHeight="1">
      <c r="B133" s="451" t="s">
        <v>1243</v>
      </c>
      <c r="C133" s="151">
        <f>SUM(G133:K133)</f>
        <v>0</v>
      </c>
      <c r="D133" s="151">
        <f>C133-E133</f>
        <v>0</v>
      </c>
      <c r="E133" s="151">
        <f>SUM(M133:Q133)</f>
        <v>0</v>
      </c>
      <c r="F133" s="452"/>
      <c r="G133" s="148"/>
      <c r="H133" s="148"/>
      <c r="I133" s="144">
        <f t="shared" si="53"/>
        <v>0</v>
      </c>
      <c r="J133" s="144">
        <f t="shared" si="53"/>
        <v>0</v>
      </c>
      <c r="K133" s="148"/>
      <c r="L133" s="154"/>
      <c r="M133" s="148"/>
      <c r="N133" s="148"/>
      <c r="O133" s="148"/>
      <c r="P133" s="148"/>
      <c r="Q133" s="148"/>
      <c r="R133" s="455"/>
      <c r="S133" s="455"/>
      <c r="T133" s="149" t="str">
        <f>IF(AND(D133&gt;=0,G133-M133&gt;=0,H133-N133&gt;=0),"OK","Please explain =&gt;")</f>
        <v>OK</v>
      </c>
      <c r="U133" s="80"/>
      <c r="X133" s="12"/>
      <c r="AB133" s="449" t="s">
        <v>1325</v>
      </c>
      <c r="AC133" s="449" t="s">
        <v>1326</v>
      </c>
    </row>
    <row r="134" spans="2:29" ht="15" customHeight="1">
      <c r="B134" s="451" t="s">
        <v>1246</v>
      </c>
      <c r="C134" s="151">
        <f>SUM(G134:K134)</f>
        <v>0</v>
      </c>
      <c r="D134" s="151">
        <f>C134-E134</f>
        <v>0</v>
      </c>
      <c r="E134" s="151">
        <f>SUM(M134:Q134)</f>
        <v>0</v>
      </c>
      <c r="F134" s="452"/>
      <c r="G134" s="148"/>
      <c r="H134" s="148"/>
      <c r="I134" s="144">
        <f t="shared" si="53"/>
        <v>0</v>
      </c>
      <c r="J134" s="144">
        <f t="shared" si="53"/>
        <v>0</v>
      </c>
      <c r="K134" s="148"/>
      <c r="L134" s="154"/>
      <c r="M134" s="148"/>
      <c r="N134" s="148"/>
      <c r="O134" s="148"/>
      <c r="P134" s="148"/>
      <c r="Q134" s="148"/>
      <c r="R134" s="455"/>
      <c r="S134" s="455"/>
      <c r="T134" s="149" t="str">
        <f>IF(AND(D134&gt;=0,G134-M134&gt;=0,H134-N134&gt;=0),"OK","Please explain =&gt;")</f>
        <v>OK</v>
      </c>
      <c r="U134" s="80"/>
      <c r="X134" s="12"/>
      <c r="AB134" s="449" t="s">
        <v>1327</v>
      </c>
      <c r="AC134" s="449" t="s">
        <v>1328</v>
      </c>
    </row>
    <row r="135" spans="2:29" ht="15" customHeight="1">
      <c r="B135" s="448" t="s">
        <v>1347</v>
      </c>
      <c r="C135" s="144">
        <f>+SUM(C136:C142)</f>
        <v>0</v>
      </c>
      <c r="D135" s="144">
        <f>+SUM(D136:D142)</f>
        <v>0</v>
      </c>
      <c r="E135" s="144">
        <f>+SUM(E136:E142)</f>
        <v>0</v>
      </c>
      <c r="F135" s="444"/>
      <c r="G135" s="151">
        <f>+SUM(G136:G142)</f>
        <v>0</v>
      </c>
      <c r="H135" s="151">
        <f>+SUM(H136:H142)</f>
        <v>0</v>
      </c>
      <c r="I135" s="151">
        <f>+SUM(I136:I142)</f>
        <v>0</v>
      </c>
      <c r="J135" s="151">
        <f>+SUM(J136:J142)</f>
        <v>0</v>
      </c>
      <c r="K135" s="151">
        <f>+SUM(K136:K142)</f>
        <v>0</v>
      </c>
      <c r="L135" s="150"/>
      <c r="M135" s="151">
        <f>+SUM(M136:M142)</f>
        <v>0</v>
      </c>
      <c r="N135" s="151">
        <f>+SUM(N136:N142)</f>
        <v>0</v>
      </c>
      <c r="O135" s="151">
        <f>+SUM(O136:O142)</f>
        <v>0</v>
      </c>
      <c r="P135" s="151">
        <f>+SUM(P136:P142)</f>
        <v>0</v>
      </c>
      <c r="Q135" s="151">
        <f>+SUM(Q136:Q142)</f>
        <v>0</v>
      </c>
      <c r="R135" s="424"/>
      <c r="S135" s="424"/>
      <c r="T135" s="152"/>
      <c r="U135" s="153"/>
      <c r="X135" s="12"/>
      <c r="AB135" s="449" t="s">
        <v>1222</v>
      </c>
      <c r="AC135" s="449" t="s">
        <v>1258</v>
      </c>
    </row>
    <row r="136" spans="2:29" ht="15" customHeight="1">
      <c r="B136" s="425" t="s">
        <v>1203</v>
      </c>
      <c r="C136" s="144">
        <f t="shared" ref="C136:C141" si="54">SUM(G136:K136)</f>
        <v>0</v>
      </c>
      <c r="D136" s="144">
        <f t="shared" ref="D136:D141" si="55">C136-E136</f>
        <v>0</v>
      </c>
      <c r="E136" s="144">
        <f t="shared" ref="E136:E141" si="56">SUM(M136:Q136)</f>
        <v>0</v>
      </c>
      <c r="F136" s="444"/>
      <c r="G136" s="148"/>
      <c r="H136" s="148"/>
      <c r="I136" s="144">
        <f t="shared" ref="I136:J141" si="57">O136</f>
        <v>0</v>
      </c>
      <c r="J136" s="144">
        <f t="shared" si="57"/>
        <v>0</v>
      </c>
      <c r="K136" s="148"/>
      <c r="L136" s="150"/>
      <c r="M136" s="148"/>
      <c r="N136" s="148"/>
      <c r="O136" s="148"/>
      <c r="P136" s="148"/>
      <c r="Q136" s="148"/>
      <c r="R136" s="424"/>
      <c r="S136" s="424"/>
      <c r="T136" s="149" t="str">
        <f t="shared" ref="T136:T141" si="58">IF(AND(D136&gt;=0,G136-M136&gt;=0,H136-N136&gt;=0),"OK","Please explain =&gt;")</f>
        <v>OK</v>
      </c>
      <c r="U136" s="80"/>
      <c r="X136" s="12"/>
      <c r="AB136" s="449" t="s">
        <v>1309</v>
      </c>
      <c r="AC136" s="449" t="s">
        <v>1330</v>
      </c>
    </row>
    <row r="137" spans="2:29" ht="15" customHeight="1">
      <c r="B137" s="425" t="s">
        <v>1206</v>
      </c>
      <c r="C137" s="144">
        <f t="shared" si="54"/>
        <v>0</v>
      </c>
      <c r="D137" s="144">
        <f t="shared" si="55"/>
        <v>0</v>
      </c>
      <c r="E137" s="144">
        <f t="shared" si="56"/>
        <v>0</v>
      </c>
      <c r="F137" s="444"/>
      <c r="G137" s="148"/>
      <c r="H137" s="148"/>
      <c r="I137" s="144">
        <f t="shared" si="57"/>
        <v>0</v>
      </c>
      <c r="J137" s="144">
        <f t="shared" si="57"/>
        <v>0</v>
      </c>
      <c r="K137" s="148"/>
      <c r="L137" s="150"/>
      <c r="M137" s="148"/>
      <c r="N137" s="148"/>
      <c r="O137" s="148"/>
      <c r="P137" s="148"/>
      <c r="Q137" s="148"/>
      <c r="R137" s="424"/>
      <c r="S137" s="424"/>
      <c r="T137" s="149" t="str">
        <f t="shared" si="58"/>
        <v>OK</v>
      </c>
      <c r="U137" s="80"/>
      <c r="X137" s="12"/>
      <c r="AB137" s="449" t="s">
        <v>1311</v>
      </c>
      <c r="AC137" s="449" t="s">
        <v>1331</v>
      </c>
    </row>
    <row r="138" spans="2:29" ht="15" customHeight="1">
      <c r="B138" s="425" t="s">
        <v>1273</v>
      </c>
      <c r="C138" s="144">
        <f t="shared" si="54"/>
        <v>0</v>
      </c>
      <c r="D138" s="144">
        <f t="shared" si="55"/>
        <v>0</v>
      </c>
      <c r="E138" s="144">
        <f t="shared" si="56"/>
        <v>0</v>
      </c>
      <c r="F138" s="444"/>
      <c r="G138" s="148"/>
      <c r="H138" s="148"/>
      <c r="I138" s="144">
        <f t="shared" si="57"/>
        <v>0</v>
      </c>
      <c r="J138" s="144">
        <f t="shared" si="57"/>
        <v>0</v>
      </c>
      <c r="K138" s="148"/>
      <c r="L138" s="150"/>
      <c r="M138" s="148"/>
      <c r="N138" s="148"/>
      <c r="O138" s="148"/>
      <c r="P138" s="148"/>
      <c r="Q138" s="148"/>
      <c r="R138" s="424"/>
      <c r="S138" s="424"/>
      <c r="T138" s="149" t="str">
        <f t="shared" si="58"/>
        <v>OK</v>
      </c>
      <c r="U138" s="80"/>
      <c r="X138" s="12"/>
      <c r="AB138" s="449" t="s">
        <v>1313</v>
      </c>
      <c r="AC138" s="449" t="s">
        <v>1332</v>
      </c>
    </row>
    <row r="139" spans="2:29" ht="15" customHeight="1">
      <c r="B139" s="425" t="s">
        <v>1218</v>
      </c>
      <c r="C139" s="144">
        <f t="shared" si="54"/>
        <v>0</v>
      </c>
      <c r="D139" s="144">
        <f t="shared" si="55"/>
        <v>0</v>
      </c>
      <c r="E139" s="144">
        <f t="shared" si="56"/>
        <v>0</v>
      </c>
      <c r="F139" s="444"/>
      <c r="G139" s="148"/>
      <c r="H139" s="148"/>
      <c r="I139" s="144">
        <f t="shared" si="57"/>
        <v>0</v>
      </c>
      <c r="J139" s="144">
        <f t="shared" si="57"/>
        <v>0</v>
      </c>
      <c r="K139" s="148"/>
      <c r="L139" s="150"/>
      <c r="M139" s="148"/>
      <c r="N139" s="148"/>
      <c r="O139" s="148"/>
      <c r="P139" s="148"/>
      <c r="Q139" s="148"/>
      <c r="R139" s="424"/>
      <c r="S139" s="424"/>
      <c r="T139" s="149" t="str">
        <f t="shared" si="58"/>
        <v>OK</v>
      </c>
      <c r="U139" s="80"/>
      <c r="X139" s="12"/>
      <c r="AB139" s="449" t="s">
        <v>1315</v>
      </c>
      <c r="AC139" s="449" t="s">
        <v>1333</v>
      </c>
    </row>
    <row r="140" spans="2:29" ht="15" customHeight="1">
      <c r="B140" s="425" t="s">
        <v>1221</v>
      </c>
      <c r="C140" s="144">
        <f t="shared" si="54"/>
        <v>0</v>
      </c>
      <c r="D140" s="144">
        <f t="shared" si="55"/>
        <v>0</v>
      </c>
      <c r="E140" s="144">
        <f t="shared" si="56"/>
        <v>0</v>
      </c>
      <c r="F140" s="444"/>
      <c r="G140" s="148"/>
      <c r="H140" s="148"/>
      <c r="I140" s="144">
        <f t="shared" si="57"/>
        <v>0</v>
      </c>
      <c r="J140" s="144">
        <f t="shared" si="57"/>
        <v>0</v>
      </c>
      <c r="K140" s="148"/>
      <c r="L140" s="150"/>
      <c r="M140" s="148"/>
      <c r="N140" s="148"/>
      <c r="O140" s="148"/>
      <c r="P140" s="148"/>
      <c r="Q140" s="148"/>
      <c r="R140" s="424"/>
      <c r="S140" s="424"/>
      <c r="T140" s="149" t="str">
        <f t="shared" si="58"/>
        <v>OK</v>
      </c>
      <c r="U140" s="80"/>
      <c r="X140" s="12"/>
      <c r="AB140" s="449" t="s">
        <v>1317</v>
      </c>
      <c r="AC140" s="449" t="s">
        <v>1334</v>
      </c>
    </row>
    <row r="141" spans="2:29" ht="15" customHeight="1">
      <c r="B141" s="425" t="s">
        <v>1229</v>
      </c>
      <c r="C141" s="144">
        <f t="shared" si="54"/>
        <v>0</v>
      </c>
      <c r="D141" s="144">
        <f t="shared" si="55"/>
        <v>0</v>
      </c>
      <c r="E141" s="144">
        <f t="shared" si="56"/>
        <v>0</v>
      </c>
      <c r="F141" s="444"/>
      <c r="G141" s="148"/>
      <c r="H141" s="148"/>
      <c r="I141" s="144">
        <f t="shared" si="57"/>
        <v>0</v>
      </c>
      <c r="J141" s="144">
        <f t="shared" si="57"/>
        <v>0</v>
      </c>
      <c r="K141" s="148"/>
      <c r="L141" s="150"/>
      <c r="M141" s="148"/>
      <c r="N141" s="148"/>
      <c r="O141" s="148"/>
      <c r="P141" s="148"/>
      <c r="Q141" s="148"/>
      <c r="R141" s="424"/>
      <c r="S141" s="424"/>
      <c r="T141" s="149" t="str">
        <f t="shared" si="58"/>
        <v>OK</v>
      </c>
      <c r="U141" s="80"/>
      <c r="X141" s="12"/>
      <c r="AB141" s="449" t="s">
        <v>1348</v>
      </c>
      <c r="AC141" s="449" t="s">
        <v>1335</v>
      </c>
    </row>
    <row r="142" spans="2:29" ht="15" customHeight="1">
      <c r="B142" s="450" t="s">
        <v>1237</v>
      </c>
      <c r="C142" s="144">
        <f>+C143+C144+C145</f>
        <v>0</v>
      </c>
      <c r="D142" s="144">
        <f>+D143+D144+D145</f>
        <v>0</v>
      </c>
      <c r="E142" s="144">
        <f>+E143+E144+E145</f>
        <v>0</v>
      </c>
      <c r="F142" s="452"/>
      <c r="G142" s="144">
        <f>+G143+G144+G145</f>
        <v>0</v>
      </c>
      <c r="H142" s="144">
        <f>+H143+H144+H145</f>
        <v>0</v>
      </c>
      <c r="I142" s="144">
        <f>+I143+I144+I145</f>
        <v>0</v>
      </c>
      <c r="J142" s="144">
        <f>+J143+J144+J145</f>
        <v>0</v>
      </c>
      <c r="K142" s="144">
        <f>+K143+K144+K145</f>
        <v>0</v>
      </c>
      <c r="L142" s="154"/>
      <c r="M142" s="144">
        <f>+M143+M144+M145</f>
        <v>0</v>
      </c>
      <c r="N142" s="144">
        <f>+N143+N144+N145</f>
        <v>0</v>
      </c>
      <c r="O142" s="144">
        <f>+O143+O144+O145</f>
        <v>0</v>
      </c>
      <c r="P142" s="144">
        <f>+P143+P144+P145</f>
        <v>0</v>
      </c>
      <c r="Q142" s="144">
        <f>+Q143+Q144+Q145</f>
        <v>0</v>
      </c>
      <c r="R142" s="455"/>
      <c r="S142" s="455"/>
      <c r="T142" s="152"/>
      <c r="U142" s="153"/>
      <c r="X142" s="12"/>
      <c r="AB142" s="449" t="s">
        <v>1336</v>
      </c>
      <c r="AC142" s="449" t="s">
        <v>1337</v>
      </c>
    </row>
    <row r="143" spans="2:29" ht="15" customHeight="1">
      <c r="B143" s="451" t="s">
        <v>1240</v>
      </c>
      <c r="C143" s="151">
        <f>SUM(G143:K143)</f>
        <v>0</v>
      </c>
      <c r="D143" s="151">
        <f>C143-E143</f>
        <v>0</v>
      </c>
      <c r="E143" s="151">
        <f>SUM(M143:Q143)</f>
        <v>0</v>
      </c>
      <c r="F143" s="452"/>
      <c r="G143" s="148"/>
      <c r="H143" s="148"/>
      <c r="I143" s="144">
        <f t="shared" ref="I143:J145" si="59">O143</f>
        <v>0</v>
      </c>
      <c r="J143" s="144">
        <f t="shared" si="59"/>
        <v>0</v>
      </c>
      <c r="K143" s="148"/>
      <c r="L143" s="154"/>
      <c r="M143" s="148"/>
      <c r="N143" s="148"/>
      <c r="O143" s="148"/>
      <c r="P143" s="148"/>
      <c r="Q143" s="148"/>
      <c r="R143" s="455"/>
      <c r="S143" s="455"/>
      <c r="T143" s="149" t="str">
        <f>IF(AND(D143&gt;=0,G143-M143&gt;=0,H143-N143&gt;=0),"OK","Please explain =&gt;")</f>
        <v>OK</v>
      </c>
      <c r="U143" s="80"/>
      <c r="X143" s="12"/>
      <c r="AB143" s="449" t="s">
        <v>1338</v>
      </c>
      <c r="AC143" s="449" t="s">
        <v>1339</v>
      </c>
    </row>
    <row r="144" spans="2:29" ht="15" customHeight="1">
      <c r="B144" s="451" t="s">
        <v>1243</v>
      </c>
      <c r="C144" s="151">
        <f>SUM(G144:K144)</f>
        <v>0</v>
      </c>
      <c r="D144" s="151">
        <f>C144-E144</f>
        <v>0</v>
      </c>
      <c r="E144" s="151">
        <f>SUM(M144:Q144)</f>
        <v>0</v>
      </c>
      <c r="F144" s="452"/>
      <c r="G144" s="148"/>
      <c r="H144" s="148"/>
      <c r="I144" s="144">
        <f t="shared" si="59"/>
        <v>0</v>
      </c>
      <c r="J144" s="144">
        <f t="shared" si="59"/>
        <v>0</v>
      </c>
      <c r="K144" s="148"/>
      <c r="L144" s="154"/>
      <c r="M144" s="148"/>
      <c r="N144" s="148"/>
      <c r="O144" s="148"/>
      <c r="P144" s="148"/>
      <c r="Q144" s="148"/>
      <c r="R144" s="455"/>
      <c r="S144" s="455"/>
      <c r="T144" s="149" t="str">
        <f>IF(AND(D144&gt;=0,G144-M144&gt;=0,H144-N144&gt;=0),"OK","Please explain =&gt;")</f>
        <v>OK</v>
      </c>
      <c r="U144" s="80"/>
      <c r="X144" s="12"/>
      <c r="AB144" s="449" t="s">
        <v>1340</v>
      </c>
      <c r="AC144" s="449" t="s">
        <v>1341</v>
      </c>
    </row>
    <row r="145" spans="2:29" ht="15" customHeight="1">
      <c r="B145" s="451" t="s">
        <v>1246</v>
      </c>
      <c r="C145" s="151">
        <f>SUM(G145:K145)</f>
        <v>0</v>
      </c>
      <c r="D145" s="151">
        <f>C145-E145</f>
        <v>0</v>
      </c>
      <c r="E145" s="151">
        <f>SUM(M145:Q145)</f>
        <v>0</v>
      </c>
      <c r="F145" s="452"/>
      <c r="G145" s="148"/>
      <c r="H145" s="148"/>
      <c r="I145" s="144">
        <f t="shared" si="59"/>
        <v>0</v>
      </c>
      <c r="J145" s="144">
        <f t="shared" si="59"/>
        <v>0</v>
      </c>
      <c r="K145" s="148"/>
      <c r="L145" s="154"/>
      <c r="M145" s="148"/>
      <c r="N145" s="148"/>
      <c r="O145" s="148"/>
      <c r="P145" s="148"/>
      <c r="Q145" s="148"/>
      <c r="R145" s="455"/>
      <c r="S145" s="455"/>
      <c r="T145" s="149" t="str">
        <f>IF(AND(D145&gt;=0,G145-M145&gt;=0,H145-N145&gt;=0),"OK","Please explain =&gt;")</f>
        <v>OK</v>
      </c>
      <c r="U145" s="80"/>
      <c r="X145" s="12"/>
      <c r="AB145" s="449" t="s">
        <v>1342</v>
      </c>
      <c r="AC145" s="449" t="s">
        <v>1343</v>
      </c>
    </row>
    <row r="146" spans="2:29" ht="15" customHeight="1">
      <c r="B146" s="448" t="s">
        <v>935</v>
      </c>
      <c r="C146" s="144">
        <f>SUM(C10,C45)</f>
        <v>0</v>
      </c>
      <c r="D146" s="144">
        <f>SUM(D10,D45)</f>
        <v>0</v>
      </c>
      <c r="E146" s="144">
        <f>SUM(E10,E45)</f>
        <v>0</v>
      </c>
      <c r="F146" s="444"/>
      <c r="G146" s="144">
        <f>SUM(G10,G45)</f>
        <v>0</v>
      </c>
      <c r="H146" s="144">
        <f>SUM(H10,H45)</f>
        <v>0</v>
      </c>
      <c r="I146" s="144">
        <f>SUM(I10,I45)</f>
        <v>0</v>
      </c>
      <c r="J146" s="144">
        <f>SUM(J10,J45)</f>
        <v>0</v>
      </c>
      <c r="K146" s="144">
        <f>SUM(K10,K45)</f>
        <v>0</v>
      </c>
      <c r="L146" s="150"/>
      <c r="M146" s="144">
        <f>SUM(M10,M45)</f>
        <v>0</v>
      </c>
      <c r="N146" s="144">
        <f>SUM(N10,N45)</f>
        <v>0</v>
      </c>
      <c r="O146" s="144">
        <f>SUM(O10,O45)</f>
        <v>0</v>
      </c>
      <c r="P146" s="144">
        <f>SUM(P10,P45)</f>
        <v>0</v>
      </c>
      <c r="Q146" s="144">
        <f>SUM(Q10,Q45)</f>
        <v>0</v>
      </c>
      <c r="R146" s="424"/>
      <c r="S146" s="424"/>
      <c r="T146" s="159"/>
      <c r="U146" s="160"/>
      <c r="V146" s="12"/>
      <c r="W146" s="12"/>
      <c r="X146" s="12"/>
    </row>
    <row r="149" spans="2:29">
      <c r="B149" s="37" t="s">
        <v>1163</v>
      </c>
    </row>
    <row r="150" spans="2:29">
      <c r="B150" s="7" t="s">
        <v>768</v>
      </c>
      <c r="C150" s="136" t="str">
        <f>IF(COUNTIF(K10:K146,"&gt;"&amp;0)+COUNTIF(Q10:Q146,"&gt;"&amp;0)&gt;0,"Commentary Required","OK")</f>
        <v>OK</v>
      </c>
    </row>
    <row r="151" spans="2:29">
      <c r="B151" s="7" t="s">
        <v>563</v>
      </c>
      <c r="C151" s="137"/>
    </row>
    <row r="153" spans="2:29">
      <c r="B153" s="37" t="s">
        <v>1164</v>
      </c>
    </row>
    <row r="154" spans="2:29">
      <c r="B154" s="7" t="s">
        <v>775</v>
      </c>
      <c r="C154" s="136" t="str">
        <f>IF(COUNTIF(T10:T146,"OK")+COUNTIFS(T10:T146,"&lt;&gt;OK",U10:U146,"&lt;&gt;")=COUNTA(T10:T146),"OK","Commentary Required")</f>
        <v>OK</v>
      </c>
    </row>
    <row r="155" spans="2:29">
      <c r="B155" s="7" t="s">
        <v>563</v>
      </c>
      <c r="C155" s="137"/>
    </row>
    <row r="157" spans="2:29">
      <c r="B157" s="15" t="s">
        <v>1349</v>
      </c>
      <c r="C157" s="12"/>
    </row>
    <row r="158" spans="2:29">
      <c r="B158" s="7" t="s">
        <v>768</v>
      </c>
      <c r="C158" s="456" t="str">
        <f>IF(ABS(SUM('F.1 EBS'!I82:J82)-SUM(G146,H146,I146,K146))&gt;C159,"Error","OK")</f>
        <v>OK</v>
      </c>
    </row>
    <row r="159" spans="2:29">
      <c r="B159" s="7" t="s">
        <v>766</v>
      </c>
      <c r="C159" s="136">
        <v>1</v>
      </c>
    </row>
    <row r="161" spans="2:3">
      <c r="B161" s="15" t="s">
        <v>1350</v>
      </c>
      <c r="C161" s="12"/>
    </row>
    <row r="162" spans="2:3">
      <c r="B162" s="7" t="s">
        <v>768</v>
      </c>
      <c r="C162" s="456" t="str">
        <f>IF(ABS(SUM('F.1 EBS'!I84:J84)-SUM(J146,'F.G.2A_PL_Recog'!K146,'F.G.2B_PL_notRecog'!K146))&gt;C163,"Error","OK")</f>
        <v>OK</v>
      </c>
    </row>
    <row r="163" spans="2:3">
      <c r="B163" s="7" t="s">
        <v>766</v>
      </c>
      <c r="C163" s="136">
        <v>1</v>
      </c>
    </row>
  </sheetData>
  <sheetProtection insertHyperlinks="0"/>
  <mergeCells count="8">
    <mergeCell ref="G8:K8"/>
    <mergeCell ref="M8:Q8"/>
    <mergeCell ref="T8:U8"/>
    <mergeCell ref="C2:D2"/>
    <mergeCell ref="C3:D3"/>
    <mergeCell ref="C4:D4"/>
    <mergeCell ref="B8:B9"/>
    <mergeCell ref="C8:E8"/>
  </mergeCells>
  <conditionalFormatting sqref="B158">
    <cfRule type="cellIs" dxfId="42" priority="12" operator="equal">
      <formula>"Error"</formula>
    </cfRule>
  </conditionalFormatting>
  <conditionalFormatting sqref="B162">
    <cfRule type="cellIs" dxfId="41" priority="8" operator="equal">
      <formula>"Error"</formula>
    </cfRule>
  </conditionalFormatting>
  <conditionalFormatting sqref="C150">
    <cfRule type="cellIs" dxfId="40" priority="18" operator="equal">
      <formula>"Commentary Required"</formula>
    </cfRule>
    <cfRule type="cellIs" dxfId="39" priority="19" operator="equal">
      <formula>"OK"</formula>
    </cfRule>
    <cfRule type="cellIs" dxfId="38" priority="20" operator="equal">
      <formula>"Error"</formula>
    </cfRule>
  </conditionalFormatting>
  <conditionalFormatting sqref="C154">
    <cfRule type="cellIs" dxfId="37" priority="15" operator="equal">
      <formula>"Commentary Required"</formula>
    </cfRule>
    <cfRule type="cellIs" dxfId="36" priority="16" operator="equal">
      <formula>"OK"</formula>
    </cfRule>
    <cfRule type="cellIs" dxfId="35" priority="17" operator="equal">
      <formula>"Error"</formula>
    </cfRule>
  </conditionalFormatting>
  <conditionalFormatting sqref="C158:C159">
    <cfRule type="cellIs" dxfId="34" priority="3" operator="equal">
      <formula>"OK"</formula>
    </cfRule>
    <cfRule type="cellIs" dxfId="33" priority="4" operator="equal">
      <formula>"Error"</formula>
    </cfRule>
  </conditionalFormatting>
  <conditionalFormatting sqref="C159">
    <cfRule type="cellIs" dxfId="32" priority="9" operator="equal">
      <formula>"Warning"</formula>
    </cfRule>
    <cfRule type="expression" dxfId="31" priority="10">
      <formula>OR(C159="Error",C159="ERROR")</formula>
    </cfRule>
    <cfRule type="cellIs" dxfId="30" priority="11" operator="equal">
      <formula>"Warning"</formula>
    </cfRule>
  </conditionalFormatting>
  <conditionalFormatting sqref="C162:C163">
    <cfRule type="cellIs" dxfId="29" priority="1" operator="equal">
      <formula>"OK"</formula>
    </cfRule>
    <cfRule type="cellIs" dxfId="28" priority="2" operator="equal">
      <formula>"Error"</formula>
    </cfRule>
  </conditionalFormatting>
  <conditionalFormatting sqref="C163">
    <cfRule type="cellIs" dxfId="27" priority="5" operator="equal">
      <formula>"Warning"</formula>
    </cfRule>
    <cfRule type="expression" dxfId="26" priority="6">
      <formula>OR(C163="Error",C163="ERROR")</formula>
    </cfRule>
    <cfRule type="cellIs" dxfId="25" priority="7" operator="equal">
      <formula>"Warning"</formula>
    </cfRule>
  </conditionalFormatting>
  <conditionalFormatting sqref="T12:T145">
    <cfRule type="cellIs" dxfId="24" priority="13" operator="equal">
      <formula>"Please explain =&gt;"</formula>
    </cfRule>
    <cfRule type="cellIs" dxfId="23" priority="14" operator="equal">
      <formula>"OK"</formula>
    </cfRule>
  </conditionalFormatting>
  <dataValidations count="1">
    <dataValidation type="decimal" allowBlank="1" showInputMessage="1" showErrorMessage="1" errorTitle="Error" error="Please enter a number of +/- 11 digits" sqref="M143:Q145 G143:H145 K143:K145 M136:Q141 G136:H141 K136:K141 M132:Q134 G132:H134 K132:K134 M125:Q130 G125:H130 K125:K130 M121:Q123 G121:H123 K121:K123 M114:Q119 G114:H119 K114:K119 M111:Q112 G111:H112 K111:K112 M107:Q109 G107:H109 K107:K109 M100:Q105 G100:H105 K100:K105 M97:Q98 G97:H98 K97:K98 M93:Q95 G93:H95 K93:K95 M86:Q91 G86:H91 K86:K91 M82:Q84 G82:H84 K82:K84 M75:Q80 G75:H80 K75:K80 M71:Q73 G71:H73 K71:K73 M64:Q69 G64:H69 K64:K69 M61:Q62 G61:H62 K61:K62 M57:Q59 G57:H59 K57:K59 M50:Q55 G50:H55 K50:K55 M47:Q48 G47:H48 K47:K48 M42:Q44 G42:H44 K42:K44 M39:Q40 G39:H40 K39:K40 M36:Q37 G36:H37 K36:K37 M29:Q34 G29:H34 K29:K34 M25:Q27 G25:H27 K25:K27 M22:Q23 G22:H23 K22:K23 M19:Q20 G19:H20 K19:K20 M12:Q17 G12:H17 K12:K17" xr:uid="{145BCF9A-27D4-4063-8C85-904B0A16399C}">
      <formula1>-99999999999</formula1>
      <formula2>99999999999</formula2>
    </dataValidation>
  </dataValidations>
  <pageMargins left="0.7" right="0.7" top="0.75" bottom="0.75" header="0.3" footer="0.3"/>
  <pageSetup paperSize="8" scale="44" fitToHeight="2" orientation="landscape" r:id="rId1"/>
  <drawing r:id="rId2"/>
  <legacyDrawing r:id="rId3"/>
  <controls>
    <mc:AlternateContent xmlns:mc="http://schemas.openxmlformats.org/markup-compatibility/2006">
      <mc:Choice Requires="x14">
        <control shapeId="21505" r:id="rId4" name="FG1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6</xdr:col>
                <xdr:colOff>333375</xdr:colOff>
                <xdr:row>3</xdr:row>
                <xdr:rowOff>133350</xdr:rowOff>
              </to>
            </anchor>
          </controlPr>
        </control>
      </mc:Choice>
      <mc:Fallback>
        <control shapeId="21505" r:id="rId4" name="FG1_Clear_Worksheet"/>
      </mc:Fallback>
    </mc:AlternateContent>
  </controls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3FCB4-EF97-4546-AFC9-8CC4930315C3}">
  <sheetPr codeName="Sheet67">
    <pageSetUpPr autoPageBreaks="0" fitToPage="1"/>
  </sheetPr>
  <dimension ref="A1:W152"/>
  <sheetViews>
    <sheetView showGridLines="0" topLeftCell="B1" zoomScaleNormal="100" workbookViewId="0">
      <selection activeCell="B1" sqref="B1"/>
    </sheetView>
  </sheetViews>
  <sheetFormatPr defaultColWidth="9.42578125" defaultRowHeight="12.75"/>
  <cols>
    <col min="1" max="1" width="2.42578125" style="37" hidden="1" customWidth="1"/>
    <col min="2" max="2" width="39.42578125" style="37" customWidth="1"/>
    <col min="3" max="5" width="16.42578125" style="37" customWidth="1"/>
    <col min="6" max="6" width="3.42578125" style="37" customWidth="1"/>
    <col min="7" max="7" width="22.7109375" style="37" customWidth="1"/>
    <col min="8" max="8" width="3.42578125" style="37" customWidth="1"/>
    <col min="9" max="30" width="9.42578125" style="37" customWidth="1"/>
    <col min="31" max="16384" width="9.42578125" style="37"/>
  </cols>
  <sheetData>
    <row r="1" spans="1:12" ht="15" customHeight="1">
      <c r="B1" s="209" t="s">
        <v>1351</v>
      </c>
      <c r="C1" s="209"/>
      <c r="D1" s="209"/>
      <c r="E1" s="209"/>
      <c r="F1" s="11"/>
      <c r="G1" s="11"/>
      <c r="H1" s="12"/>
    </row>
    <row r="2" spans="1:12" ht="15" customHeight="1">
      <c r="B2" s="386" t="s">
        <v>593</v>
      </c>
      <c r="C2" s="666"/>
      <c r="D2" s="667"/>
    </row>
    <row r="3" spans="1:12" ht="15" customHeight="1">
      <c r="B3" s="386" t="s">
        <v>594</v>
      </c>
      <c r="C3" s="668"/>
      <c r="D3" s="669"/>
    </row>
    <row r="4" spans="1:12" ht="15" customHeight="1">
      <c r="B4" s="386" t="s">
        <v>595</v>
      </c>
      <c r="C4" s="670"/>
      <c r="D4" s="671"/>
    </row>
    <row r="5" spans="1:12" ht="15" customHeight="1">
      <c r="A5" s="126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6"/>
    </row>
    <row r="6" spans="1:12">
      <c r="B6" s="127" t="s">
        <v>596</v>
      </c>
    </row>
    <row r="7" spans="1:12" ht="22.5" customHeight="1">
      <c r="B7" s="417" t="s">
        <v>600</v>
      </c>
      <c r="C7" s="417" t="s">
        <v>601</v>
      </c>
      <c r="D7" s="417" t="s">
        <v>602</v>
      </c>
      <c r="E7" s="417" t="s">
        <v>603</v>
      </c>
      <c r="G7" s="417" t="s">
        <v>1352</v>
      </c>
    </row>
    <row r="8" spans="1:12" ht="24.75" customHeight="1">
      <c r="B8" s="663" t="s">
        <v>1197</v>
      </c>
      <c r="C8" s="640" t="s">
        <v>1353</v>
      </c>
      <c r="D8" s="640"/>
      <c r="E8" s="640"/>
      <c r="G8" s="640" t="s">
        <v>591</v>
      </c>
    </row>
    <row r="9" spans="1:12" ht="100.15" customHeight="1">
      <c r="B9" s="663"/>
      <c r="C9" s="377" t="s">
        <v>1169</v>
      </c>
      <c r="D9" s="377" t="s">
        <v>1170</v>
      </c>
      <c r="E9" s="377" t="s">
        <v>1171</v>
      </c>
      <c r="G9" s="640"/>
    </row>
    <row r="10" spans="1:12" ht="15" customHeight="1">
      <c r="B10" s="443" t="s">
        <v>1200</v>
      </c>
      <c r="C10" s="161">
        <f>SUM(C11,C28)</f>
        <v>0</v>
      </c>
      <c r="D10" s="161">
        <f>SUM(D11,D28)</f>
        <v>0</v>
      </c>
      <c r="E10" s="161">
        <f>SUM(E11,E28)</f>
        <v>0</v>
      </c>
      <c r="G10" s="80"/>
    </row>
    <row r="11" spans="1:12" ht="15" customHeight="1">
      <c r="B11" s="448" t="s">
        <v>1202</v>
      </c>
      <c r="C11" s="161">
        <f>SUM(C12:C18,C21,C24)</f>
        <v>0</v>
      </c>
      <c r="D11" s="161">
        <f>SUM(D12:D18,D21,D24)</f>
        <v>0</v>
      </c>
      <c r="E11" s="161">
        <f>SUM(E12:E18,E21,E24)</f>
        <v>0</v>
      </c>
      <c r="G11" s="80"/>
    </row>
    <row r="12" spans="1:12" ht="15" customHeight="1">
      <c r="B12" s="425" t="s">
        <v>1203</v>
      </c>
      <c r="C12" s="457">
        <f>+'F.G.2A_PL_Recog'!C12+'F.G.2B_PL_notRecog'!C12</f>
        <v>0</v>
      </c>
      <c r="D12" s="457">
        <f t="shared" ref="D12:D17" si="0">C12-E12</f>
        <v>0</v>
      </c>
      <c r="E12" s="457">
        <f>+'F.G.2A_PL_Recog'!E12+'F.G.2B_PL_notRecog'!E12</f>
        <v>0</v>
      </c>
      <c r="G12" s="80"/>
      <c r="H12" s="162"/>
      <c r="I12" s="162"/>
      <c r="J12" s="162"/>
      <c r="K12" s="162"/>
      <c r="L12" s="162"/>
    </row>
    <row r="13" spans="1:12" ht="15" customHeight="1">
      <c r="B13" s="425" t="s">
        <v>1206</v>
      </c>
      <c r="C13" s="457">
        <f>+'F.G.2A_PL_Recog'!C13+'F.G.2B_PL_notRecog'!C13</f>
        <v>0</v>
      </c>
      <c r="D13" s="457">
        <f t="shared" si="0"/>
        <v>0</v>
      </c>
      <c r="E13" s="457">
        <f>+'F.G.2A_PL_Recog'!E13+'F.G.2B_PL_notRecog'!E13</f>
        <v>0</v>
      </c>
      <c r="G13" s="80"/>
      <c r="H13" s="162"/>
      <c r="I13" s="162"/>
      <c r="J13" s="162"/>
      <c r="K13" s="162"/>
      <c r="L13" s="162"/>
    </row>
    <row r="14" spans="1:12" ht="15" customHeight="1">
      <c r="B14" s="425" t="s">
        <v>1209</v>
      </c>
      <c r="C14" s="457">
        <f>+'F.G.2A_PL_Recog'!C14+'F.G.2B_PL_notRecog'!C14</f>
        <v>0</v>
      </c>
      <c r="D14" s="457">
        <f t="shared" si="0"/>
        <v>0</v>
      </c>
      <c r="E14" s="457">
        <f>+'F.G.2A_PL_Recog'!E14+'F.G.2B_PL_notRecog'!E14</f>
        <v>0</v>
      </c>
      <c r="G14" s="80"/>
      <c r="H14" s="162"/>
      <c r="I14" s="162"/>
      <c r="J14" s="162"/>
      <c r="K14" s="162"/>
      <c r="L14" s="162"/>
    </row>
    <row r="15" spans="1:12" ht="15" customHeight="1">
      <c r="B15" s="425" t="s">
        <v>1212</v>
      </c>
      <c r="C15" s="457">
        <f>+'F.G.2A_PL_Recog'!C15+'F.G.2B_PL_notRecog'!C15</f>
        <v>0</v>
      </c>
      <c r="D15" s="457">
        <f t="shared" si="0"/>
        <v>0</v>
      </c>
      <c r="E15" s="457">
        <f>+'F.G.2A_PL_Recog'!E15+'F.G.2B_PL_notRecog'!E15</f>
        <v>0</v>
      </c>
      <c r="G15" s="80"/>
    </row>
    <row r="16" spans="1:12" ht="15" customHeight="1">
      <c r="B16" s="425" t="s">
        <v>1215</v>
      </c>
      <c r="C16" s="457">
        <f>+'F.G.2A_PL_Recog'!C16+'F.G.2B_PL_notRecog'!C16</f>
        <v>0</v>
      </c>
      <c r="D16" s="457">
        <f t="shared" si="0"/>
        <v>0</v>
      </c>
      <c r="E16" s="457">
        <f>+'F.G.2A_PL_Recog'!E16+'F.G.2B_PL_notRecog'!E16</f>
        <v>0</v>
      </c>
      <c r="G16" s="80"/>
    </row>
    <row r="17" spans="2:23" ht="15" customHeight="1">
      <c r="B17" s="425" t="s">
        <v>1218</v>
      </c>
      <c r="C17" s="457">
        <f>+'F.G.2A_PL_Recog'!C17+'F.G.2B_PL_notRecog'!C17</f>
        <v>0</v>
      </c>
      <c r="D17" s="457">
        <f t="shared" si="0"/>
        <v>0</v>
      </c>
      <c r="E17" s="457">
        <f>+'F.G.2A_PL_Recog'!E17+'F.G.2B_PL_notRecog'!E17</f>
        <v>0</v>
      </c>
      <c r="G17" s="80"/>
    </row>
    <row r="18" spans="2:23" ht="15" customHeight="1">
      <c r="B18" s="450" t="s">
        <v>1221</v>
      </c>
      <c r="C18" s="457">
        <f>SUM(C19:C20)</f>
        <v>0</v>
      </c>
      <c r="D18" s="457">
        <f>SUM(D19:D20)</f>
        <v>0</v>
      </c>
      <c r="E18" s="457">
        <f>SUM(E19:E20)</f>
        <v>0</v>
      </c>
      <c r="G18" s="80"/>
    </row>
    <row r="19" spans="2:23" ht="15" customHeight="1">
      <c r="B19" s="451" t="s">
        <v>1223</v>
      </c>
      <c r="C19" s="458">
        <f>+'F.G.2A_PL_Recog'!C19+'F.G.2B_PL_notRecog'!C19</f>
        <v>0</v>
      </c>
      <c r="D19" s="458">
        <f>C19-E19</f>
        <v>0</v>
      </c>
      <c r="E19" s="458">
        <f>+'F.G.2A_PL_Recog'!E19+'F.G.2B_PL_notRecog'!E19</f>
        <v>0</v>
      </c>
      <c r="G19" s="80"/>
    </row>
    <row r="20" spans="2:23" ht="15" customHeight="1">
      <c r="B20" s="451" t="s">
        <v>1226</v>
      </c>
      <c r="C20" s="458">
        <f>+'F.G.2A_PL_Recog'!C20+'F.G.2B_PL_notRecog'!C20</f>
        <v>0</v>
      </c>
      <c r="D20" s="458">
        <f>C20-E20</f>
        <v>0</v>
      </c>
      <c r="E20" s="458">
        <f>+'F.G.2A_PL_Recog'!E20+'F.G.2B_PL_notRecog'!E20</f>
        <v>0</v>
      </c>
      <c r="G20" s="80"/>
    </row>
    <row r="21" spans="2:23" ht="15" customHeight="1">
      <c r="B21" s="450" t="s">
        <v>1229</v>
      </c>
      <c r="C21" s="457">
        <f>SUM(C22:C23)</f>
        <v>0</v>
      </c>
      <c r="D21" s="457">
        <f>SUM(D22:D23)</f>
        <v>0</v>
      </c>
      <c r="E21" s="457">
        <f>SUM(E22:E23)</f>
        <v>0</v>
      </c>
      <c r="G21" s="80"/>
    </row>
    <row r="22" spans="2:23" ht="15" customHeight="1">
      <c r="B22" s="451" t="s">
        <v>1231</v>
      </c>
      <c r="C22" s="458">
        <f>+'F.G.2A_PL_Recog'!C22+'F.G.2B_PL_notRecog'!C22</f>
        <v>0</v>
      </c>
      <c r="D22" s="458">
        <f>C22-E22</f>
        <v>0</v>
      </c>
      <c r="E22" s="458">
        <f>+'F.G.2A_PL_Recog'!E22+'F.G.2B_PL_notRecog'!E22</f>
        <v>0</v>
      </c>
      <c r="G22" s="80"/>
    </row>
    <row r="23" spans="2:23" ht="15" customHeight="1">
      <c r="B23" s="451" t="s">
        <v>1234</v>
      </c>
      <c r="C23" s="458">
        <f>+'F.G.2A_PL_Recog'!C23+'F.G.2B_PL_notRecog'!C23</f>
        <v>0</v>
      </c>
      <c r="D23" s="458">
        <f>C23-E23</f>
        <v>0</v>
      </c>
      <c r="E23" s="458">
        <f>+'F.G.2A_PL_Recog'!E23+'F.G.2B_PL_notRecog'!E23</f>
        <v>0</v>
      </c>
      <c r="G23" s="80"/>
    </row>
    <row r="24" spans="2:23" ht="15" customHeight="1">
      <c r="B24" s="450" t="s">
        <v>1237</v>
      </c>
      <c r="C24" s="457">
        <f>SUM(C25:C27)</f>
        <v>0</v>
      </c>
      <c r="D24" s="457">
        <f>SUM(D25:D27)</f>
        <v>0</v>
      </c>
      <c r="E24" s="457">
        <f>SUM(E25:E27)</f>
        <v>0</v>
      </c>
      <c r="F24" s="139"/>
      <c r="G24" s="80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</row>
    <row r="25" spans="2:23" ht="15" customHeight="1">
      <c r="B25" s="451" t="s">
        <v>1240</v>
      </c>
      <c r="C25" s="458">
        <f>+'F.G.2A_PL_Recog'!C25+'F.G.2B_PL_notRecog'!C25</f>
        <v>0</v>
      </c>
      <c r="D25" s="458">
        <f>C25-E25</f>
        <v>0</v>
      </c>
      <c r="E25" s="458">
        <f>+'F.G.2A_PL_Recog'!E25+'F.G.2B_PL_notRecog'!E25</f>
        <v>0</v>
      </c>
      <c r="F25" s="139"/>
      <c r="G25" s="80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</row>
    <row r="26" spans="2:23" ht="15" customHeight="1">
      <c r="B26" s="451" t="s">
        <v>1354</v>
      </c>
      <c r="C26" s="458">
        <f>+'F.G.2A_PL_Recog'!C26+'F.G.2B_PL_notRecog'!C26</f>
        <v>0</v>
      </c>
      <c r="D26" s="458">
        <f>C26-E26</f>
        <v>0</v>
      </c>
      <c r="E26" s="458">
        <f>+'F.G.2A_PL_Recog'!E26+'F.G.2B_PL_notRecog'!E26</f>
        <v>0</v>
      </c>
      <c r="F26" s="139"/>
      <c r="G26" s="80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139"/>
      <c r="W26" s="139"/>
    </row>
    <row r="27" spans="2:23" ht="15" customHeight="1">
      <c r="B27" s="451" t="s">
        <v>1246</v>
      </c>
      <c r="C27" s="458">
        <f>+'F.G.2A_PL_Recog'!C27+'F.G.2B_PL_notRecog'!C27</f>
        <v>0</v>
      </c>
      <c r="D27" s="458">
        <f>C27-E27</f>
        <v>0</v>
      </c>
      <c r="E27" s="458">
        <f>+'F.G.2A_PL_Recog'!E27+'F.G.2B_PL_notRecog'!E27</f>
        <v>0</v>
      </c>
      <c r="F27" s="139"/>
      <c r="G27" s="80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</row>
    <row r="28" spans="2:23" ht="15" customHeight="1">
      <c r="B28" s="448" t="s">
        <v>1249</v>
      </c>
      <c r="C28" s="161">
        <f>SUM(C29:C35,C38,C41)</f>
        <v>0</v>
      </c>
      <c r="D28" s="161">
        <f>SUM(D29:D35,D38,D41)</f>
        <v>0</v>
      </c>
      <c r="E28" s="161">
        <f>SUM(E29:E35,E38,E41)</f>
        <v>0</v>
      </c>
      <c r="G28" s="80"/>
    </row>
    <row r="29" spans="2:23" ht="15" customHeight="1">
      <c r="B29" s="425" t="s">
        <v>1203</v>
      </c>
      <c r="C29" s="457">
        <f>+'F.G.2A_PL_Recog'!C29+'F.G.2B_PL_notRecog'!C29</f>
        <v>0</v>
      </c>
      <c r="D29" s="457">
        <f t="shared" ref="D29:D34" si="1">C29-E29</f>
        <v>0</v>
      </c>
      <c r="E29" s="457">
        <f>+'F.G.2A_PL_Recog'!E29+'F.G.2B_PL_notRecog'!E29</f>
        <v>0</v>
      </c>
      <c r="G29" s="80"/>
      <c r="H29" s="162"/>
      <c r="I29" s="162"/>
      <c r="J29" s="162"/>
      <c r="K29" s="162"/>
      <c r="L29" s="162"/>
    </row>
    <row r="30" spans="2:23" ht="15" customHeight="1">
      <c r="B30" s="425" t="s">
        <v>1206</v>
      </c>
      <c r="C30" s="457">
        <f>+'F.G.2A_PL_Recog'!C30+'F.G.2B_PL_notRecog'!C30</f>
        <v>0</v>
      </c>
      <c r="D30" s="457">
        <f t="shared" si="1"/>
        <v>0</v>
      </c>
      <c r="E30" s="457">
        <f>+'F.G.2A_PL_Recog'!E30+'F.G.2B_PL_notRecog'!E30</f>
        <v>0</v>
      </c>
      <c r="G30" s="80"/>
      <c r="H30" s="162"/>
      <c r="I30" s="162"/>
      <c r="J30" s="162"/>
      <c r="K30" s="162"/>
      <c r="L30" s="162"/>
    </row>
    <row r="31" spans="2:23" ht="15" customHeight="1">
      <c r="B31" s="425" t="s">
        <v>1209</v>
      </c>
      <c r="C31" s="457">
        <f>+'F.G.2A_PL_Recog'!C31+'F.G.2B_PL_notRecog'!C31</f>
        <v>0</v>
      </c>
      <c r="D31" s="457">
        <f t="shared" si="1"/>
        <v>0</v>
      </c>
      <c r="E31" s="457">
        <f>+'F.G.2A_PL_Recog'!E31+'F.G.2B_PL_notRecog'!E31</f>
        <v>0</v>
      </c>
      <c r="G31" s="80"/>
      <c r="H31" s="162"/>
      <c r="I31" s="162"/>
      <c r="J31" s="162"/>
      <c r="K31" s="162"/>
      <c r="L31" s="162"/>
    </row>
    <row r="32" spans="2:23" ht="15" customHeight="1">
      <c r="B32" s="425" t="s">
        <v>1212</v>
      </c>
      <c r="C32" s="457">
        <f>+'F.G.2A_PL_Recog'!C32+'F.G.2B_PL_notRecog'!C32</f>
        <v>0</v>
      </c>
      <c r="D32" s="457">
        <f t="shared" si="1"/>
        <v>0</v>
      </c>
      <c r="E32" s="457">
        <f>+'F.G.2A_PL_Recog'!E32+'F.G.2B_PL_notRecog'!E32</f>
        <v>0</v>
      </c>
      <c r="G32" s="80"/>
    </row>
    <row r="33" spans="2:23" ht="15" customHeight="1">
      <c r="B33" s="425" t="s">
        <v>1215</v>
      </c>
      <c r="C33" s="457">
        <f>+'F.G.2A_PL_Recog'!C33+'F.G.2B_PL_notRecog'!C33</f>
        <v>0</v>
      </c>
      <c r="D33" s="457">
        <f t="shared" si="1"/>
        <v>0</v>
      </c>
      <c r="E33" s="457">
        <f>+'F.G.2A_PL_Recog'!E33+'F.G.2B_PL_notRecog'!E33</f>
        <v>0</v>
      </c>
      <c r="G33" s="80"/>
    </row>
    <row r="34" spans="2:23" ht="15" customHeight="1">
      <c r="B34" s="425" t="s">
        <v>1218</v>
      </c>
      <c r="C34" s="457">
        <f>+'F.G.2A_PL_Recog'!C34+'F.G.2B_PL_notRecog'!C34</f>
        <v>0</v>
      </c>
      <c r="D34" s="457">
        <f t="shared" si="1"/>
        <v>0</v>
      </c>
      <c r="E34" s="457">
        <f>+'F.G.2A_PL_Recog'!E34+'F.G.2B_PL_notRecog'!E34</f>
        <v>0</v>
      </c>
      <c r="G34" s="80"/>
    </row>
    <row r="35" spans="2:23" ht="15" customHeight="1">
      <c r="B35" s="450" t="s">
        <v>1221</v>
      </c>
      <c r="C35" s="457">
        <f>SUM(C36:C37)</f>
        <v>0</v>
      </c>
      <c r="D35" s="457">
        <f>SUM(D36:D37)</f>
        <v>0</v>
      </c>
      <c r="E35" s="457">
        <f>SUM(E36:E37)</f>
        <v>0</v>
      </c>
      <c r="G35" s="80"/>
    </row>
    <row r="36" spans="2:23" ht="15" customHeight="1">
      <c r="B36" s="451" t="s">
        <v>1223</v>
      </c>
      <c r="C36" s="458">
        <f>+'F.G.2A_PL_Recog'!C36+'F.G.2B_PL_notRecog'!C36</f>
        <v>0</v>
      </c>
      <c r="D36" s="458">
        <f>C36-E36</f>
        <v>0</v>
      </c>
      <c r="E36" s="458">
        <f>+'F.G.2A_PL_Recog'!E36+'F.G.2B_PL_notRecog'!E36</f>
        <v>0</v>
      </c>
      <c r="G36" s="80"/>
    </row>
    <row r="37" spans="2:23" ht="15" customHeight="1">
      <c r="B37" s="451" t="s">
        <v>1226</v>
      </c>
      <c r="C37" s="458">
        <f>+'F.G.2A_PL_Recog'!C37+'F.G.2B_PL_notRecog'!C37</f>
        <v>0</v>
      </c>
      <c r="D37" s="458">
        <f>C37-E37</f>
        <v>0</v>
      </c>
      <c r="E37" s="458">
        <f>+'F.G.2A_PL_Recog'!E37+'F.G.2B_PL_notRecog'!E37</f>
        <v>0</v>
      </c>
      <c r="G37" s="80"/>
    </row>
    <row r="38" spans="2:23" ht="15" customHeight="1">
      <c r="B38" s="450" t="s">
        <v>1229</v>
      </c>
      <c r="C38" s="457">
        <f>SUM(C39:C40)</f>
        <v>0</v>
      </c>
      <c r="D38" s="457">
        <f>SUM(D39:D40)</f>
        <v>0</v>
      </c>
      <c r="E38" s="457">
        <f>SUM(E39:E40)</f>
        <v>0</v>
      </c>
      <c r="G38" s="80"/>
    </row>
    <row r="39" spans="2:23" ht="15" customHeight="1">
      <c r="B39" s="451" t="s">
        <v>1231</v>
      </c>
      <c r="C39" s="458">
        <f>+'F.G.2A_PL_Recog'!C39+'F.G.2B_PL_notRecog'!C39</f>
        <v>0</v>
      </c>
      <c r="D39" s="458">
        <f>C39-E39</f>
        <v>0</v>
      </c>
      <c r="E39" s="458">
        <f>+'F.G.2A_PL_Recog'!E39+'F.G.2B_PL_notRecog'!E39</f>
        <v>0</v>
      </c>
      <c r="G39" s="80"/>
    </row>
    <row r="40" spans="2:23" ht="15" customHeight="1">
      <c r="B40" s="451" t="s">
        <v>1234</v>
      </c>
      <c r="C40" s="458">
        <f>+'F.G.2A_PL_Recog'!C40+'F.G.2B_PL_notRecog'!C40</f>
        <v>0</v>
      </c>
      <c r="D40" s="458">
        <f>C40-E40</f>
        <v>0</v>
      </c>
      <c r="E40" s="458">
        <f>+'F.G.2A_PL_Recog'!E40+'F.G.2B_PL_notRecog'!E40</f>
        <v>0</v>
      </c>
      <c r="G40" s="80"/>
    </row>
    <row r="41" spans="2:23" ht="15" customHeight="1">
      <c r="B41" s="450" t="s">
        <v>1237</v>
      </c>
      <c r="C41" s="457">
        <f>SUM(C42:C44)</f>
        <v>0</v>
      </c>
      <c r="D41" s="457">
        <f>SUM(D42:D44)</f>
        <v>0</v>
      </c>
      <c r="E41" s="457">
        <f>SUM(E42:E44)</f>
        <v>0</v>
      </c>
      <c r="F41" s="139"/>
      <c r="G41" s="80"/>
      <c r="H41" s="139"/>
      <c r="I41" s="139"/>
      <c r="J41" s="139"/>
      <c r="K41" s="139"/>
      <c r="L41" s="139"/>
      <c r="M41" s="139"/>
      <c r="N41" s="139"/>
      <c r="O41" s="139"/>
      <c r="P41" s="139"/>
      <c r="Q41" s="139"/>
      <c r="R41" s="139"/>
      <c r="S41" s="139"/>
      <c r="T41" s="139"/>
      <c r="U41" s="139"/>
      <c r="V41" s="139"/>
      <c r="W41" s="139"/>
    </row>
    <row r="42" spans="2:23" ht="15" customHeight="1">
      <c r="B42" s="451" t="s">
        <v>1355</v>
      </c>
      <c r="C42" s="458">
        <f>+'F.G.2A_PL_Recog'!C42+'F.G.2B_PL_notRecog'!C42</f>
        <v>0</v>
      </c>
      <c r="D42" s="458">
        <f>C42-E42</f>
        <v>0</v>
      </c>
      <c r="E42" s="458">
        <f>+'F.G.2A_PL_Recog'!E42+'F.G.2B_PL_notRecog'!E42</f>
        <v>0</v>
      </c>
      <c r="F42" s="139"/>
      <c r="G42" s="80"/>
      <c r="H42" s="139"/>
      <c r="I42" s="139"/>
      <c r="J42" s="139"/>
      <c r="K42" s="139"/>
      <c r="L42" s="139"/>
      <c r="M42" s="139"/>
      <c r="N42" s="139"/>
      <c r="O42" s="139"/>
      <c r="P42" s="139"/>
      <c r="Q42" s="139"/>
      <c r="R42" s="139"/>
      <c r="S42" s="139"/>
      <c r="T42" s="139"/>
      <c r="U42" s="139"/>
      <c r="V42" s="139"/>
      <c r="W42" s="139"/>
    </row>
    <row r="43" spans="2:23" ht="15" customHeight="1">
      <c r="B43" s="451" t="s">
        <v>39</v>
      </c>
      <c r="C43" s="458">
        <f>+'F.G.2A_PL_Recog'!C43+'F.G.2B_PL_notRecog'!C43</f>
        <v>0</v>
      </c>
      <c r="D43" s="458">
        <f>C43-E43</f>
        <v>0</v>
      </c>
      <c r="E43" s="458">
        <f>+'F.G.2A_PL_Recog'!E43+'F.G.2B_PL_notRecog'!E43</f>
        <v>0</v>
      </c>
      <c r="F43" s="139"/>
      <c r="G43" s="80"/>
      <c r="H43" s="139"/>
      <c r="I43" s="139"/>
      <c r="J43" s="139"/>
      <c r="K43" s="139"/>
      <c r="L43" s="139"/>
      <c r="M43" s="139"/>
      <c r="N43" s="139"/>
      <c r="O43" s="139"/>
      <c r="P43" s="139"/>
      <c r="Q43" s="139"/>
      <c r="R43" s="139"/>
      <c r="S43" s="139"/>
      <c r="T43" s="139"/>
      <c r="U43" s="139"/>
      <c r="V43" s="139"/>
      <c r="W43" s="139"/>
    </row>
    <row r="44" spans="2:23" ht="15" customHeight="1">
      <c r="B44" s="451" t="s">
        <v>1246</v>
      </c>
      <c r="C44" s="458">
        <f>+'F.G.2A_PL_Recog'!C44+'F.G.2B_PL_notRecog'!C44</f>
        <v>0</v>
      </c>
      <c r="D44" s="458">
        <f>C44-E44</f>
        <v>0</v>
      </c>
      <c r="E44" s="458">
        <f>+'F.G.2A_PL_Recog'!E44+'F.G.2B_PL_notRecog'!E44</f>
        <v>0</v>
      </c>
      <c r="F44" s="139"/>
      <c r="G44" s="80"/>
      <c r="H44" s="139"/>
      <c r="I44" s="139"/>
      <c r="J44" s="139"/>
      <c r="K44" s="139"/>
      <c r="L44" s="139"/>
      <c r="M44" s="139"/>
      <c r="N44" s="139"/>
      <c r="O44" s="139"/>
      <c r="P44" s="139"/>
      <c r="Q44" s="139"/>
      <c r="R44" s="139"/>
      <c r="S44" s="139"/>
      <c r="T44" s="139"/>
      <c r="U44" s="139"/>
      <c r="V44" s="139"/>
      <c r="W44" s="139"/>
    </row>
    <row r="45" spans="2:23" ht="15" customHeight="1">
      <c r="B45" s="453" t="s">
        <v>1356</v>
      </c>
      <c r="C45" s="457">
        <f>SUM(C46,C60,C74,C85,C96,C110,C124,C135)</f>
        <v>0</v>
      </c>
      <c r="D45" s="457">
        <f>SUM(D46,D60,D74,D85,D96,D110,D124,D135)</f>
        <v>0</v>
      </c>
      <c r="E45" s="457">
        <f>SUM(E46,E60,E74,E85,E96,E110,E124,E135)</f>
        <v>0</v>
      </c>
      <c r="G45" s="80"/>
    </row>
    <row r="46" spans="2:23" ht="15" customHeight="1">
      <c r="B46" s="448" t="s">
        <v>1268</v>
      </c>
      <c r="C46" s="457">
        <f>SUM(C47:C49,C53:C56)</f>
        <v>0</v>
      </c>
      <c r="D46" s="457">
        <f>SUM(D47:D49,D53:D56)</f>
        <v>0</v>
      </c>
      <c r="E46" s="457">
        <f>SUM(E47:E49,E53:E56)</f>
        <v>0</v>
      </c>
      <c r="G46" s="80"/>
    </row>
    <row r="47" spans="2:23" ht="15" customHeight="1">
      <c r="B47" s="425" t="s">
        <v>1203</v>
      </c>
      <c r="C47" s="457">
        <f>+'F.G.2A_PL_Recog'!C47+'F.G.2B_PL_notRecog'!C47</f>
        <v>0</v>
      </c>
      <c r="D47" s="457">
        <f>C47-E47</f>
        <v>0</v>
      </c>
      <c r="E47" s="457">
        <f>+'F.G.2A_PL_Recog'!E47+'F.G.2B_PL_notRecog'!E47</f>
        <v>0</v>
      </c>
      <c r="G47" s="80"/>
    </row>
    <row r="48" spans="2:23" ht="15" customHeight="1">
      <c r="B48" s="425" t="s">
        <v>1206</v>
      </c>
      <c r="C48" s="457">
        <f>+'F.G.2A_PL_Recog'!C48+'F.G.2B_PL_notRecog'!C48</f>
        <v>0</v>
      </c>
      <c r="D48" s="457">
        <f>C48-E48</f>
        <v>0</v>
      </c>
      <c r="E48" s="457">
        <f>+'F.G.2A_PL_Recog'!E48+'F.G.2B_PL_notRecog'!E48</f>
        <v>0</v>
      </c>
      <c r="G48" s="80"/>
    </row>
    <row r="49" spans="2:23" ht="15" customHeight="1">
      <c r="B49" s="425" t="s">
        <v>1273</v>
      </c>
      <c r="C49" s="457">
        <f>SUM(C50:C52)</f>
        <v>0</v>
      </c>
      <c r="D49" s="457">
        <f>SUM(D50:D52)</f>
        <v>0</v>
      </c>
      <c r="E49" s="457">
        <f>SUM(E50:E52)</f>
        <v>0</v>
      </c>
      <c r="G49" s="80"/>
    </row>
    <row r="50" spans="2:23" ht="15" customHeight="1">
      <c r="B50" s="454" t="s">
        <v>1209</v>
      </c>
      <c r="C50" s="458">
        <f>+'F.G.2A_PL_Recog'!C50+'F.G.2B_PL_notRecog'!C50</f>
        <v>0</v>
      </c>
      <c r="D50" s="458">
        <f t="shared" ref="D50:D55" si="2">C50-E50</f>
        <v>0</v>
      </c>
      <c r="E50" s="458">
        <f>+'F.G.2A_PL_Recog'!E50+'F.G.2B_PL_notRecog'!E50</f>
        <v>0</v>
      </c>
      <c r="G50" s="80"/>
    </row>
    <row r="51" spans="2:23" ht="15" customHeight="1">
      <c r="B51" s="454" t="s">
        <v>1212</v>
      </c>
      <c r="C51" s="458">
        <f>+'F.G.2A_PL_Recog'!C51+'F.G.2B_PL_notRecog'!C51</f>
        <v>0</v>
      </c>
      <c r="D51" s="458">
        <f t="shared" si="2"/>
        <v>0</v>
      </c>
      <c r="E51" s="458">
        <f>+'F.G.2A_PL_Recog'!E51+'F.G.2B_PL_notRecog'!E51</f>
        <v>0</v>
      </c>
      <c r="G51" s="80"/>
    </row>
    <row r="52" spans="2:23" ht="15" customHeight="1">
      <c r="B52" s="454" t="s">
        <v>1215</v>
      </c>
      <c r="C52" s="458">
        <f>+'F.G.2A_PL_Recog'!C52+'F.G.2B_PL_notRecog'!C52</f>
        <v>0</v>
      </c>
      <c r="D52" s="458">
        <f t="shared" si="2"/>
        <v>0</v>
      </c>
      <c r="E52" s="458">
        <f>+'F.G.2A_PL_Recog'!E52+'F.G.2B_PL_notRecog'!E52</f>
        <v>0</v>
      </c>
      <c r="G52" s="80"/>
    </row>
    <row r="53" spans="2:23" ht="15" customHeight="1">
      <c r="B53" s="425" t="s">
        <v>1218</v>
      </c>
      <c r="C53" s="457">
        <f>+'F.G.2A_PL_Recog'!C53+'F.G.2B_PL_notRecog'!C53</f>
        <v>0</v>
      </c>
      <c r="D53" s="457">
        <f t="shared" si="2"/>
        <v>0</v>
      </c>
      <c r="E53" s="457">
        <f>+'F.G.2A_PL_Recog'!E53+'F.G.2B_PL_notRecog'!E53</f>
        <v>0</v>
      </c>
      <c r="G53" s="80"/>
    </row>
    <row r="54" spans="2:23" ht="15" customHeight="1">
      <c r="B54" s="425" t="s">
        <v>1221</v>
      </c>
      <c r="C54" s="457">
        <f>+'F.G.2A_PL_Recog'!C54+'F.G.2B_PL_notRecog'!C54</f>
        <v>0</v>
      </c>
      <c r="D54" s="457">
        <f t="shared" si="2"/>
        <v>0</v>
      </c>
      <c r="E54" s="457">
        <f>+'F.G.2A_PL_Recog'!E54+'F.G.2B_PL_notRecog'!E54</f>
        <v>0</v>
      </c>
      <c r="G54" s="80"/>
    </row>
    <row r="55" spans="2:23" ht="15" customHeight="1">
      <c r="B55" s="425" t="s">
        <v>1229</v>
      </c>
      <c r="C55" s="457">
        <f>+'F.G.2A_PL_Recog'!C55+'F.G.2B_PL_notRecog'!C55</f>
        <v>0</v>
      </c>
      <c r="D55" s="457">
        <f t="shared" si="2"/>
        <v>0</v>
      </c>
      <c r="E55" s="457">
        <f>+'F.G.2A_PL_Recog'!E55+'F.G.2B_PL_notRecog'!E55</f>
        <v>0</v>
      </c>
      <c r="G55" s="80"/>
    </row>
    <row r="56" spans="2:23" ht="15" customHeight="1">
      <c r="B56" s="450" t="s">
        <v>1237</v>
      </c>
      <c r="C56" s="457">
        <f>SUM(C57:C59)</f>
        <v>0</v>
      </c>
      <c r="D56" s="457">
        <f>SUM(D57:D59)</f>
        <v>0</v>
      </c>
      <c r="E56" s="457">
        <f>SUM(E57:E59)</f>
        <v>0</v>
      </c>
      <c r="F56" s="139"/>
      <c r="G56" s="80"/>
      <c r="H56" s="139"/>
      <c r="I56" s="139"/>
      <c r="J56" s="139"/>
      <c r="K56" s="139"/>
      <c r="L56" s="139"/>
      <c r="M56" s="139"/>
      <c r="N56" s="139"/>
      <c r="O56" s="139"/>
      <c r="P56" s="139"/>
      <c r="Q56" s="139"/>
      <c r="R56" s="139"/>
      <c r="S56" s="139"/>
      <c r="T56" s="139"/>
      <c r="U56" s="139"/>
      <c r="V56" s="139"/>
      <c r="W56" s="139"/>
    </row>
    <row r="57" spans="2:23" ht="15" customHeight="1">
      <c r="B57" s="451" t="s">
        <v>1355</v>
      </c>
      <c r="C57" s="458">
        <f>+'F.G.2A_PL_Recog'!C57+'F.G.2B_PL_notRecog'!C57</f>
        <v>0</v>
      </c>
      <c r="D57" s="458">
        <f>C57-E57</f>
        <v>0</v>
      </c>
      <c r="E57" s="458">
        <f>+'F.G.2A_PL_Recog'!E57+'F.G.2B_PL_notRecog'!E57</f>
        <v>0</v>
      </c>
      <c r="F57" s="139"/>
      <c r="G57" s="80"/>
      <c r="H57" s="139"/>
      <c r="I57" s="139"/>
      <c r="J57" s="139"/>
      <c r="K57" s="139"/>
      <c r="L57" s="139"/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</row>
    <row r="58" spans="2:23" ht="15" customHeight="1">
      <c r="B58" s="451" t="s">
        <v>39</v>
      </c>
      <c r="C58" s="458">
        <f>+'F.G.2A_PL_Recog'!C58+'F.G.2B_PL_notRecog'!C58</f>
        <v>0</v>
      </c>
      <c r="D58" s="458">
        <f>C58-E58</f>
        <v>0</v>
      </c>
      <c r="E58" s="458">
        <f>+'F.G.2A_PL_Recog'!E58+'F.G.2B_PL_notRecog'!E58</f>
        <v>0</v>
      </c>
      <c r="F58" s="139"/>
      <c r="G58" s="80"/>
      <c r="H58" s="139"/>
      <c r="I58" s="139"/>
      <c r="J58" s="139"/>
      <c r="K58" s="139"/>
      <c r="L58" s="139"/>
      <c r="M58" s="139"/>
      <c r="N58" s="139"/>
      <c r="O58" s="139"/>
      <c r="P58" s="139"/>
      <c r="Q58" s="139"/>
      <c r="R58" s="139"/>
      <c r="S58" s="139"/>
      <c r="T58" s="139"/>
      <c r="U58" s="139"/>
      <c r="V58" s="139"/>
      <c r="W58" s="139"/>
    </row>
    <row r="59" spans="2:23" ht="15" customHeight="1">
      <c r="B59" s="451" t="s">
        <v>1246</v>
      </c>
      <c r="C59" s="458">
        <f>+'F.G.2A_PL_Recog'!C59+'F.G.2B_PL_notRecog'!C59</f>
        <v>0</v>
      </c>
      <c r="D59" s="458">
        <f>C59-E59</f>
        <v>0</v>
      </c>
      <c r="E59" s="458">
        <f>+'F.G.2A_PL_Recog'!E59+'F.G.2B_PL_notRecog'!E59</f>
        <v>0</v>
      </c>
      <c r="F59" s="139"/>
      <c r="G59" s="80"/>
      <c r="H59" s="139"/>
      <c r="I59" s="139"/>
      <c r="J59" s="139"/>
      <c r="K59" s="139"/>
      <c r="L59" s="139"/>
      <c r="M59" s="139"/>
      <c r="N59" s="139"/>
      <c r="O59" s="139"/>
      <c r="P59" s="139"/>
      <c r="Q59" s="139"/>
      <c r="R59" s="139"/>
      <c r="S59" s="139"/>
      <c r="T59" s="139"/>
      <c r="U59" s="139"/>
      <c r="V59" s="139"/>
      <c r="W59" s="139"/>
    </row>
    <row r="60" spans="2:23" ht="15" customHeight="1">
      <c r="B60" s="448" t="s">
        <v>1294</v>
      </c>
      <c r="C60" s="457">
        <f>SUM(C61:C63,C67:C70)</f>
        <v>0</v>
      </c>
      <c r="D60" s="457">
        <f>SUM(D61:D63,D67:D70)</f>
        <v>0</v>
      </c>
      <c r="E60" s="457">
        <f>SUM(E61:E63,E67:E70)</f>
        <v>0</v>
      </c>
      <c r="G60" s="80"/>
    </row>
    <row r="61" spans="2:23" ht="15" customHeight="1">
      <c r="B61" s="425" t="s">
        <v>1203</v>
      </c>
      <c r="C61" s="457">
        <f>+'F.G.2A_PL_Recog'!C61+'F.G.2B_PL_notRecog'!C61</f>
        <v>0</v>
      </c>
      <c r="D61" s="457">
        <f>C61-E61</f>
        <v>0</v>
      </c>
      <c r="E61" s="457">
        <f>+'F.G.2A_PL_Recog'!E61+'F.G.2B_PL_notRecog'!E61</f>
        <v>0</v>
      </c>
      <c r="G61" s="80"/>
    </row>
    <row r="62" spans="2:23" ht="15" customHeight="1">
      <c r="B62" s="425" t="s">
        <v>1206</v>
      </c>
      <c r="C62" s="457">
        <f>+'F.G.2A_PL_Recog'!C62+'F.G.2B_PL_notRecog'!C62</f>
        <v>0</v>
      </c>
      <c r="D62" s="457">
        <f>C62-E62</f>
        <v>0</v>
      </c>
      <c r="E62" s="457">
        <f>+'F.G.2A_PL_Recog'!E62+'F.G.2B_PL_notRecog'!E62</f>
        <v>0</v>
      </c>
      <c r="G62" s="80"/>
    </row>
    <row r="63" spans="2:23" ht="15" customHeight="1">
      <c r="B63" s="425" t="s">
        <v>1273</v>
      </c>
      <c r="C63" s="457">
        <f>SUM(C64:C66)</f>
        <v>0</v>
      </c>
      <c r="D63" s="457">
        <f>SUM(D64:D66)</f>
        <v>0</v>
      </c>
      <c r="E63" s="457">
        <f>SUM(E64:E66)</f>
        <v>0</v>
      </c>
      <c r="G63" s="80"/>
    </row>
    <row r="64" spans="2:23" ht="15" customHeight="1">
      <c r="B64" s="454" t="s">
        <v>1209</v>
      </c>
      <c r="C64" s="458">
        <f>+'F.G.2A_PL_Recog'!C64+'F.G.2B_PL_notRecog'!C64</f>
        <v>0</v>
      </c>
      <c r="D64" s="458">
        <f t="shared" ref="D64:D69" si="3">C64-E64</f>
        <v>0</v>
      </c>
      <c r="E64" s="458">
        <f>+'F.G.2A_PL_Recog'!E64+'F.G.2B_PL_notRecog'!E64</f>
        <v>0</v>
      </c>
      <c r="G64" s="80"/>
    </row>
    <row r="65" spans="2:23" ht="15" customHeight="1">
      <c r="B65" s="454" t="s">
        <v>1212</v>
      </c>
      <c r="C65" s="458">
        <f>+'F.G.2A_PL_Recog'!C65+'F.G.2B_PL_notRecog'!C65</f>
        <v>0</v>
      </c>
      <c r="D65" s="458">
        <f t="shared" si="3"/>
        <v>0</v>
      </c>
      <c r="E65" s="458">
        <f>+'F.G.2A_PL_Recog'!E65+'F.G.2B_PL_notRecog'!E65</f>
        <v>0</v>
      </c>
      <c r="G65" s="80"/>
    </row>
    <row r="66" spans="2:23" ht="15" customHeight="1">
      <c r="B66" s="454" t="s">
        <v>1215</v>
      </c>
      <c r="C66" s="458">
        <f>+'F.G.2A_PL_Recog'!C66+'F.G.2B_PL_notRecog'!C66</f>
        <v>0</v>
      </c>
      <c r="D66" s="458">
        <f t="shared" si="3"/>
        <v>0</v>
      </c>
      <c r="E66" s="458">
        <f>+'F.G.2A_PL_Recog'!E66+'F.G.2B_PL_notRecog'!E66</f>
        <v>0</v>
      </c>
      <c r="G66" s="80"/>
    </row>
    <row r="67" spans="2:23" ht="15" customHeight="1">
      <c r="B67" s="425" t="s">
        <v>1218</v>
      </c>
      <c r="C67" s="457">
        <f>+'F.G.2A_PL_Recog'!C67+'F.G.2B_PL_notRecog'!C67</f>
        <v>0</v>
      </c>
      <c r="D67" s="457">
        <f t="shared" si="3"/>
        <v>0</v>
      </c>
      <c r="E67" s="457">
        <f>+'F.G.2A_PL_Recog'!E67+'F.G.2B_PL_notRecog'!E67</f>
        <v>0</v>
      </c>
      <c r="G67" s="80"/>
    </row>
    <row r="68" spans="2:23" ht="15" customHeight="1">
      <c r="B68" s="425" t="s">
        <v>1221</v>
      </c>
      <c r="C68" s="457">
        <f>+'F.G.2A_PL_Recog'!C68+'F.G.2B_PL_notRecog'!C68</f>
        <v>0</v>
      </c>
      <c r="D68" s="457">
        <f t="shared" si="3"/>
        <v>0</v>
      </c>
      <c r="E68" s="457">
        <f>+'F.G.2A_PL_Recog'!E68+'F.G.2B_PL_notRecog'!E68</f>
        <v>0</v>
      </c>
      <c r="G68" s="80"/>
    </row>
    <row r="69" spans="2:23" ht="15" customHeight="1">
      <c r="B69" s="425" t="s">
        <v>1229</v>
      </c>
      <c r="C69" s="457">
        <f>+'F.G.2A_PL_Recog'!C69+'F.G.2B_PL_notRecog'!C69</f>
        <v>0</v>
      </c>
      <c r="D69" s="457">
        <f t="shared" si="3"/>
        <v>0</v>
      </c>
      <c r="E69" s="457">
        <f>+'F.G.2A_PL_Recog'!E69+'F.G.2B_PL_notRecog'!E69</f>
        <v>0</v>
      </c>
      <c r="G69" s="80"/>
    </row>
    <row r="70" spans="2:23" ht="15" customHeight="1">
      <c r="B70" s="450" t="s">
        <v>1237</v>
      </c>
      <c r="C70" s="457">
        <f>SUM(C71:C73)</f>
        <v>0</v>
      </c>
      <c r="D70" s="457">
        <f>SUM(D71:D73)</f>
        <v>0</v>
      </c>
      <c r="E70" s="457">
        <f>SUM(E71:E73)</f>
        <v>0</v>
      </c>
      <c r="F70" s="139"/>
      <c r="G70" s="80"/>
      <c r="H70" s="139"/>
      <c r="I70" s="139"/>
      <c r="J70" s="139"/>
      <c r="K70" s="139"/>
      <c r="L70" s="139"/>
      <c r="M70" s="139"/>
      <c r="N70" s="139"/>
      <c r="O70" s="139"/>
      <c r="P70" s="139"/>
      <c r="Q70" s="139"/>
      <c r="R70" s="139"/>
      <c r="S70" s="139"/>
      <c r="T70" s="139"/>
      <c r="U70" s="139"/>
      <c r="V70" s="139"/>
      <c r="W70" s="139"/>
    </row>
    <row r="71" spans="2:23" ht="15" customHeight="1">
      <c r="B71" s="451" t="s">
        <v>1355</v>
      </c>
      <c r="C71" s="458">
        <f>+'F.G.2A_PL_Recog'!C71+'F.G.2B_PL_notRecog'!C71</f>
        <v>0</v>
      </c>
      <c r="D71" s="458">
        <f>C71-E71</f>
        <v>0</v>
      </c>
      <c r="E71" s="458">
        <f>+'F.G.2A_PL_Recog'!E71+'F.G.2B_PL_notRecog'!E71</f>
        <v>0</v>
      </c>
      <c r="F71" s="139"/>
      <c r="G71" s="80"/>
      <c r="H71" s="139"/>
      <c r="I71" s="139"/>
      <c r="J71" s="139"/>
      <c r="K71" s="139"/>
      <c r="L71" s="139"/>
      <c r="M71" s="139"/>
      <c r="N71" s="139"/>
      <c r="O71" s="139"/>
      <c r="P71" s="139"/>
      <c r="Q71" s="139"/>
      <c r="R71" s="139"/>
      <c r="S71" s="139"/>
      <c r="T71" s="139"/>
      <c r="U71" s="139"/>
      <c r="V71" s="139"/>
      <c r="W71" s="139"/>
    </row>
    <row r="72" spans="2:23" ht="15" customHeight="1">
      <c r="B72" s="451" t="s">
        <v>39</v>
      </c>
      <c r="C72" s="458">
        <f>+'F.G.2A_PL_Recog'!C72+'F.G.2B_PL_notRecog'!C72</f>
        <v>0</v>
      </c>
      <c r="D72" s="458">
        <f>C72-E72</f>
        <v>0</v>
      </c>
      <c r="E72" s="458">
        <f>+'F.G.2A_PL_Recog'!E72+'F.G.2B_PL_notRecog'!E72</f>
        <v>0</v>
      </c>
      <c r="F72" s="139"/>
      <c r="G72" s="80"/>
      <c r="H72" s="139"/>
      <c r="I72" s="139"/>
      <c r="J72" s="139"/>
      <c r="K72" s="139"/>
      <c r="L72" s="139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39"/>
    </row>
    <row r="73" spans="2:23" ht="15" customHeight="1">
      <c r="B73" s="451" t="s">
        <v>1246</v>
      </c>
      <c r="C73" s="458">
        <f>+'F.G.2A_PL_Recog'!C73+'F.G.2B_PL_notRecog'!C73</f>
        <v>0</v>
      </c>
      <c r="D73" s="458">
        <f>C73-E73</f>
        <v>0</v>
      </c>
      <c r="E73" s="458">
        <f>+'F.G.2A_PL_Recog'!E73+'F.G.2B_PL_notRecog'!E73</f>
        <v>0</v>
      </c>
      <c r="F73" s="139"/>
      <c r="G73" s="80"/>
      <c r="H73" s="139"/>
      <c r="I73" s="139"/>
      <c r="J73" s="139"/>
      <c r="K73" s="139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39"/>
    </row>
    <row r="74" spans="2:23" ht="15" customHeight="1">
      <c r="B74" s="448" t="s">
        <v>1308</v>
      </c>
      <c r="C74" s="457">
        <f>SUM(C75:C81)</f>
        <v>0</v>
      </c>
      <c r="D74" s="457">
        <f>SUM(D75:D81)</f>
        <v>0</v>
      </c>
      <c r="E74" s="457">
        <f>SUM(E75:E81)</f>
        <v>0</v>
      </c>
      <c r="G74" s="80"/>
    </row>
    <row r="75" spans="2:23" ht="15" customHeight="1">
      <c r="B75" s="425" t="s">
        <v>1203</v>
      </c>
      <c r="C75" s="457">
        <f>+'F.G.2A_PL_Recog'!C75+'F.G.2B_PL_notRecog'!C75</f>
        <v>0</v>
      </c>
      <c r="D75" s="457">
        <f t="shared" ref="D75:D80" si="4">C75-E75</f>
        <v>0</v>
      </c>
      <c r="E75" s="457">
        <f>+'F.G.2A_PL_Recog'!E75+'F.G.2B_PL_notRecog'!E75</f>
        <v>0</v>
      </c>
      <c r="G75" s="80"/>
    </row>
    <row r="76" spans="2:23" ht="15" customHeight="1">
      <c r="B76" s="425" t="s">
        <v>1206</v>
      </c>
      <c r="C76" s="457">
        <f>+'F.G.2A_PL_Recog'!C76+'F.G.2B_PL_notRecog'!C76</f>
        <v>0</v>
      </c>
      <c r="D76" s="457">
        <f t="shared" si="4"/>
        <v>0</v>
      </c>
      <c r="E76" s="457">
        <f>+'F.G.2A_PL_Recog'!E76+'F.G.2B_PL_notRecog'!E76</f>
        <v>0</v>
      </c>
      <c r="G76" s="80"/>
    </row>
    <row r="77" spans="2:23" ht="15" customHeight="1">
      <c r="B77" s="425" t="s">
        <v>1273</v>
      </c>
      <c r="C77" s="457">
        <f>+'F.G.2A_PL_Recog'!C77+'F.G.2B_PL_notRecog'!C77</f>
        <v>0</v>
      </c>
      <c r="D77" s="457">
        <f t="shared" si="4"/>
        <v>0</v>
      </c>
      <c r="E77" s="457">
        <f>+'F.G.2A_PL_Recog'!E77+'F.G.2B_PL_notRecog'!E77</f>
        <v>0</v>
      </c>
      <c r="G77" s="80"/>
    </row>
    <row r="78" spans="2:23" ht="15" customHeight="1">
      <c r="B78" s="425" t="s">
        <v>1218</v>
      </c>
      <c r="C78" s="457">
        <f>+'F.G.2A_PL_Recog'!C78+'F.G.2B_PL_notRecog'!C78</f>
        <v>0</v>
      </c>
      <c r="D78" s="457">
        <f t="shared" si="4"/>
        <v>0</v>
      </c>
      <c r="E78" s="457">
        <f>+'F.G.2A_PL_Recog'!E78+'F.G.2B_PL_notRecog'!E78</f>
        <v>0</v>
      </c>
      <c r="G78" s="80"/>
    </row>
    <row r="79" spans="2:23" ht="15" customHeight="1">
      <c r="B79" s="425" t="s">
        <v>1221</v>
      </c>
      <c r="C79" s="457">
        <f>+'F.G.2A_PL_Recog'!C79+'F.G.2B_PL_notRecog'!C79</f>
        <v>0</v>
      </c>
      <c r="D79" s="457">
        <f t="shared" si="4"/>
        <v>0</v>
      </c>
      <c r="E79" s="457">
        <f>+'F.G.2A_PL_Recog'!E79+'F.G.2B_PL_notRecog'!E79</f>
        <v>0</v>
      </c>
      <c r="G79" s="80"/>
    </row>
    <row r="80" spans="2:23" ht="15" customHeight="1">
      <c r="B80" s="425" t="s">
        <v>1229</v>
      </c>
      <c r="C80" s="457">
        <f>+'F.G.2A_PL_Recog'!C80+'F.G.2B_PL_notRecog'!C80</f>
        <v>0</v>
      </c>
      <c r="D80" s="457">
        <f t="shared" si="4"/>
        <v>0</v>
      </c>
      <c r="E80" s="457">
        <f>+'F.G.2A_PL_Recog'!E80+'F.G.2B_PL_notRecog'!E80</f>
        <v>0</v>
      </c>
      <c r="G80" s="80"/>
    </row>
    <row r="81" spans="2:23" ht="15" customHeight="1">
      <c r="B81" s="450" t="s">
        <v>1237</v>
      </c>
      <c r="C81" s="457">
        <f>SUM(C82:C84)</f>
        <v>0</v>
      </c>
      <c r="D81" s="457">
        <f>SUM(D82:D84)</f>
        <v>0</v>
      </c>
      <c r="E81" s="457">
        <f>SUM(E82:E84)</f>
        <v>0</v>
      </c>
      <c r="F81" s="139"/>
      <c r="G81" s="80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</row>
    <row r="82" spans="2:23" ht="15" customHeight="1">
      <c r="B82" s="451" t="s">
        <v>1355</v>
      </c>
      <c r="C82" s="458">
        <f>+'F.G.2A_PL_Recog'!C82+'F.G.2B_PL_notRecog'!C82</f>
        <v>0</v>
      </c>
      <c r="D82" s="458">
        <f>C82-E82</f>
        <v>0</v>
      </c>
      <c r="E82" s="458">
        <f>+'F.G.2A_PL_Recog'!E82+'F.G.2B_PL_notRecog'!E82</f>
        <v>0</v>
      </c>
      <c r="F82" s="139"/>
      <c r="G82" s="80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</row>
    <row r="83" spans="2:23" ht="15" customHeight="1">
      <c r="B83" s="451" t="s">
        <v>39</v>
      </c>
      <c r="C83" s="458">
        <f>+'F.G.2A_PL_Recog'!C83+'F.G.2B_PL_notRecog'!C83</f>
        <v>0</v>
      </c>
      <c r="D83" s="458">
        <f>C83-E83</f>
        <v>0</v>
      </c>
      <c r="E83" s="458">
        <f>+'F.G.2A_PL_Recog'!E83+'F.G.2B_PL_notRecog'!E83</f>
        <v>0</v>
      </c>
      <c r="F83" s="139"/>
      <c r="G83" s="80"/>
      <c r="H83" s="139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</row>
    <row r="84" spans="2:23" ht="15" customHeight="1">
      <c r="B84" s="451" t="s">
        <v>1246</v>
      </c>
      <c r="C84" s="458">
        <f>+'F.G.2A_PL_Recog'!C84+'F.G.2B_PL_notRecog'!C84</f>
        <v>0</v>
      </c>
      <c r="D84" s="458">
        <f>C84-E84</f>
        <v>0</v>
      </c>
      <c r="E84" s="458">
        <f>+'F.G.2A_PL_Recog'!E84+'F.G.2B_PL_notRecog'!E84</f>
        <v>0</v>
      </c>
      <c r="F84" s="139"/>
      <c r="G84" s="80"/>
      <c r="H84" s="139"/>
      <c r="I84" s="139"/>
      <c r="J84" s="139"/>
      <c r="K84" s="139"/>
      <c r="L84" s="139"/>
      <c r="M84" s="139"/>
      <c r="N84" s="139"/>
      <c r="O84" s="139"/>
      <c r="P84" s="139"/>
      <c r="Q84" s="139"/>
      <c r="R84" s="139"/>
      <c r="S84" s="139"/>
      <c r="T84" s="139"/>
      <c r="U84" s="139"/>
      <c r="V84" s="139"/>
      <c r="W84" s="139"/>
    </row>
    <row r="85" spans="2:23" ht="15" customHeight="1">
      <c r="B85" s="448" t="s">
        <v>1329</v>
      </c>
      <c r="C85" s="457">
        <f>SUM(C86:C92)</f>
        <v>0</v>
      </c>
      <c r="D85" s="457">
        <f>SUM(D86:D92)</f>
        <v>0</v>
      </c>
      <c r="E85" s="457">
        <f>SUM(E86:E92)</f>
        <v>0</v>
      </c>
      <c r="G85" s="80"/>
    </row>
    <row r="86" spans="2:23" ht="15" customHeight="1">
      <c r="B86" s="425" t="s">
        <v>1203</v>
      </c>
      <c r="C86" s="457">
        <f>+'F.G.2A_PL_Recog'!C86+'F.G.2B_PL_notRecog'!C86</f>
        <v>0</v>
      </c>
      <c r="D86" s="457">
        <f t="shared" ref="D86:D91" si="5">C86-E86</f>
        <v>0</v>
      </c>
      <c r="E86" s="457">
        <f>+'F.G.2A_PL_Recog'!E86+'F.G.2B_PL_notRecog'!E86</f>
        <v>0</v>
      </c>
      <c r="G86" s="80"/>
    </row>
    <row r="87" spans="2:23" ht="15" customHeight="1">
      <c r="B87" s="425" t="s">
        <v>1206</v>
      </c>
      <c r="C87" s="457">
        <f>+'F.G.2A_PL_Recog'!C87+'F.G.2B_PL_notRecog'!C87</f>
        <v>0</v>
      </c>
      <c r="D87" s="457">
        <f t="shared" si="5"/>
        <v>0</v>
      </c>
      <c r="E87" s="457">
        <f>+'F.G.2A_PL_Recog'!E87+'F.G.2B_PL_notRecog'!E87</f>
        <v>0</v>
      </c>
      <c r="G87" s="80"/>
    </row>
    <row r="88" spans="2:23" ht="15" customHeight="1">
      <c r="B88" s="425" t="s">
        <v>1273</v>
      </c>
      <c r="C88" s="457">
        <f>+'F.G.2A_PL_Recog'!C88+'F.G.2B_PL_notRecog'!C88</f>
        <v>0</v>
      </c>
      <c r="D88" s="457">
        <f t="shared" si="5"/>
        <v>0</v>
      </c>
      <c r="E88" s="457">
        <f>+'F.G.2A_PL_Recog'!E88+'F.G.2B_PL_notRecog'!E88</f>
        <v>0</v>
      </c>
      <c r="G88" s="80"/>
    </row>
    <row r="89" spans="2:23" ht="15" customHeight="1">
      <c r="B89" s="425" t="s">
        <v>1218</v>
      </c>
      <c r="C89" s="457">
        <f>+'F.G.2A_PL_Recog'!C89+'F.G.2B_PL_notRecog'!C89</f>
        <v>0</v>
      </c>
      <c r="D89" s="457">
        <f t="shared" si="5"/>
        <v>0</v>
      </c>
      <c r="E89" s="457">
        <f>+'F.G.2A_PL_Recog'!E89+'F.G.2B_PL_notRecog'!E89</f>
        <v>0</v>
      </c>
      <c r="G89" s="80"/>
    </row>
    <row r="90" spans="2:23" ht="15" customHeight="1">
      <c r="B90" s="425" t="s">
        <v>1221</v>
      </c>
      <c r="C90" s="457">
        <f>+'F.G.2A_PL_Recog'!C90+'F.G.2B_PL_notRecog'!C90</f>
        <v>0</v>
      </c>
      <c r="D90" s="457">
        <f t="shared" si="5"/>
        <v>0</v>
      </c>
      <c r="E90" s="457">
        <f>+'F.G.2A_PL_Recog'!E90+'F.G.2B_PL_notRecog'!E90</f>
        <v>0</v>
      </c>
      <c r="G90" s="80"/>
    </row>
    <row r="91" spans="2:23" ht="15" customHeight="1">
      <c r="B91" s="425" t="s">
        <v>1229</v>
      </c>
      <c r="C91" s="457">
        <f>+'F.G.2A_PL_Recog'!C91+'F.G.2B_PL_notRecog'!C91</f>
        <v>0</v>
      </c>
      <c r="D91" s="457">
        <f t="shared" si="5"/>
        <v>0</v>
      </c>
      <c r="E91" s="457">
        <f>+'F.G.2A_PL_Recog'!E91+'F.G.2B_PL_notRecog'!E91</f>
        <v>0</v>
      </c>
      <c r="G91" s="80"/>
    </row>
    <row r="92" spans="2:23" ht="15" customHeight="1">
      <c r="B92" s="450" t="s">
        <v>1237</v>
      </c>
      <c r="C92" s="457">
        <f>SUM(C93:C95)</f>
        <v>0</v>
      </c>
      <c r="D92" s="457">
        <f>SUM(D93:D95)</f>
        <v>0</v>
      </c>
      <c r="E92" s="457">
        <f>SUM(E93:E95)</f>
        <v>0</v>
      </c>
      <c r="F92" s="139"/>
      <c r="G92" s="80"/>
      <c r="H92" s="139"/>
      <c r="I92" s="139"/>
      <c r="J92" s="139"/>
      <c r="K92" s="139"/>
      <c r="L92" s="139"/>
      <c r="M92" s="139"/>
      <c r="N92" s="139"/>
      <c r="O92" s="139"/>
      <c r="P92" s="139"/>
      <c r="Q92" s="139"/>
      <c r="R92" s="139"/>
      <c r="S92" s="139"/>
      <c r="T92" s="139"/>
      <c r="U92" s="139"/>
      <c r="V92" s="139"/>
      <c r="W92" s="139"/>
    </row>
    <row r="93" spans="2:23" ht="15" customHeight="1">
      <c r="B93" s="451" t="s">
        <v>1355</v>
      </c>
      <c r="C93" s="458">
        <f>+'F.G.2A_PL_Recog'!C93+'F.G.2B_PL_notRecog'!C93</f>
        <v>0</v>
      </c>
      <c r="D93" s="458">
        <f>C93-E93</f>
        <v>0</v>
      </c>
      <c r="E93" s="458">
        <f>+'F.G.2A_PL_Recog'!E93+'F.G.2B_PL_notRecog'!E93</f>
        <v>0</v>
      </c>
      <c r="F93" s="139"/>
      <c r="G93" s="80"/>
      <c r="H93" s="139"/>
      <c r="I93" s="139"/>
      <c r="J93" s="139"/>
      <c r="K93" s="139"/>
      <c r="L93" s="139"/>
      <c r="M93" s="139"/>
      <c r="N93" s="139"/>
      <c r="O93" s="139"/>
      <c r="P93" s="139"/>
      <c r="Q93" s="139"/>
      <c r="R93" s="139"/>
      <c r="S93" s="139"/>
      <c r="T93" s="139"/>
      <c r="U93" s="139"/>
      <c r="V93" s="139"/>
      <c r="W93" s="139"/>
    </row>
    <row r="94" spans="2:23" ht="15" customHeight="1">
      <c r="B94" s="451" t="s">
        <v>39</v>
      </c>
      <c r="C94" s="458">
        <f>+'F.G.2A_PL_Recog'!C94+'F.G.2B_PL_notRecog'!C94</f>
        <v>0</v>
      </c>
      <c r="D94" s="458">
        <f>C94-E94</f>
        <v>0</v>
      </c>
      <c r="E94" s="458">
        <f>+'F.G.2A_PL_Recog'!E94+'F.G.2B_PL_notRecog'!E94</f>
        <v>0</v>
      </c>
      <c r="F94" s="139"/>
      <c r="G94" s="80"/>
      <c r="H94" s="139"/>
      <c r="I94" s="139"/>
      <c r="J94" s="139"/>
      <c r="K94" s="139"/>
      <c r="L94" s="139"/>
      <c r="M94" s="139"/>
      <c r="N94" s="139"/>
      <c r="O94" s="139"/>
      <c r="P94" s="139"/>
      <c r="Q94" s="139"/>
      <c r="R94" s="139"/>
      <c r="S94" s="139"/>
      <c r="T94" s="139"/>
      <c r="U94" s="139"/>
      <c r="V94" s="139"/>
      <c r="W94" s="139"/>
    </row>
    <row r="95" spans="2:23" ht="15" customHeight="1">
      <c r="B95" s="451" t="s">
        <v>1246</v>
      </c>
      <c r="C95" s="458">
        <f>+'F.G.2A_PL_Recog'!C95+'F.G.2B_PL_notRecog'!C95</f>
        <v>0</v>
      </c>
      <c r="D95" s="458">
        <f>C95-E95</f>
        <v>0</v>
      </c>
      <c r="E95" s="458">
        <f>+'F.G.2A_PL_Recog'!E95+'F.G.2B_PL_notRecog'!E95</f>
        <v>0</v>
      </c>
      <c r="F95" s="139"/>
      <c r="G95" s="80"/>
      <c r="H95" s="139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39"/>
    </row>
    <row r="96" spans="2:23" ht="15" customHeight="1">
      <c r="B96" s="448" t="s">
        <v>1344</v>
      </c>
      <c r="C96" s="457">
        <f>SUM(C97:C99,C103:C106)</f>
        <v>0</v>
      </c>
      <c r="D96" s="457">
        <f>SUM(D97:D99,D103:D106)</f>
        <v>0</v>
      </c>
      <c r="E96" s="457">
        <f>SUM(E97:E99,E103:E106)</f>
        <v>0</v>
      </c>
      <c r="G96" s="80"/>
    </row>
    <row r="97" spans="2:23" ht="15" customHeight="1">
      <c r="B97" s="425" t="s">
        <v>1203</v>
      </c>
      <c r="C97" s="457">
        <f>+'F.G.2A_PL_Recog'!C97+'F.G.2B_PL_notRecog'!C97</f>
        <v>0</v>
      </c>
      <c r="D97" s="457">
        <f>C97-E97</f>
        <v>0</v>
      </c>
      <c r="E97" s="457">
        <f>+'F.G.2A_PL_Recog'!E97+'F.G.2B_PL_notRecog'!E97</f>
        <v>0</v>
      </c>
      <c r="G97" s="80"/>
    </row>
    <row r="98" spans="2:23" ht="15" customHeight="1">
      <c r="B98" s="425" t="s">
        <v>1206</v>
      </c>
      <c r="C98" s="457">
        <f>+'F.G.2A_PL_Recog'!C98+'F.G.2B_PL_notRecog'!C98</f>
        <v>0</v>
      </c>
      <c r="D98" s="457">
        <f>C98-E98</f>
        <v>0</v>
      </c>
      <c r="E98" s="457">
        <f>+'F.G.2A_PL_Recog'!E98+'F.G.2B_PL_notRecog'!E98</f>
        <v>0</v>
      </c>
      <c r="G98" s="80"/>
    </row>
    <row r="99" spans="2:23" ht="15" customHeight="1">
      <c r="B99" s="425" t="s">
        <v>1273</v>
      </c>
      <c r="C99" s="457">
        <f>SUM(C100:C102)</f>
        <v>0</v>
      </c>
      <c r="D99" s="457">
        <f>SUM(D100:D102)</f>
        <v>0</v>
      </c>
      <c r="E99" s="457">
        <f>SUM(E100:E102)</f>
        <v>0</v>
      </c>
      <c r="G99" s="80"/>
    </row>
    <row r="100" spans="2:23" ht="15" customHeight="1">
      <c r="B100" s="454" t="s">
        <v>1209</v>
      </c>
      <c r="C100" s="458">
        <f>+'F.G.2A_PL_Recog'!C100+'F.G.2B_PL_notRecog'!C100</f>
        <v>0</v>
      </c>
      <c r="D100" s="458">
        <f t="shared" ref="D100:D105" si="6">C100-E100</f>
        <v>0</v>
      </c>
      <c r="E100" s="458">
        <f>+'F.G.2A_PL_Recog'!E100+'F.G.2B_PL_notRecog'!E100</f>
        <v>0</v>
      </c>
      <c r="G100" s="80"/>
    </row>
    <row r="101" spans="2:23" ht="15" customHeight="1">
      <c r="B101" s="454" t="s">
        <v>1212</v>
      </c>
      <c r="C101" s="458">
        <f>+'F.G.2A_PL_Recog'!C101+'F.G.2B_PL_notRecog'!C101</f>
        <v>0</v>
      </c>
      <c r="D101" s="458">
        <f t="shared" si="6"/>
        <v>0</v>
      </c>
      <c r="E101" s="458">
        <f>+'F.G.2A_PL_Recog'!E101+'F.G.2B_PL_notRecog'!E101</f>
        <v>0</v>
      </c>
      <c r="G101" s="80"/>
    </row>
    <row r="102" spans="2:23" ht="15" customHeight="1">
      <c r="B102" s="454" t="s">
        <v>1215</v>
      </c>
      <c r="C102" s="458">
        <f>+'F.G.2A_PL_Recog'!C102+'F.G.2B_PL_notRecog'!C102</f>
        <v>0</v>
      </c>
      <c r="D102" s="458">
        <f t="shared" si="6"/>
        <v>0</v>
      </c>
      <c r="E102" s="458">
        <f>+'F.G.2A_PL_Recog'!E102+'F.G.2B_PL_notRecog'!E102</f>
        <v>0</v>
      </c>
      <c r="G102" s="80"/>
    </row>
    <row r="103" spans="2:23" ht="15" customHeight="1">
      <c r="B103" s="425" t="s">
        <v>1218</v>
      </c>
      <c r="C103" s="457">
        <f>+'F.G.2A_PL_Recog'!C103+'F.G.2B_PL_notRecog'!C103</f>
        <v>0</v>
      </c>
      <c r="D103" s="457">
        <f t="shared" si="6"/>
        <v>0</v>
      </c>
      <c r="E103" s="457">
        <f>+'F.G.2A_PL_Recog'!E103+'F.G.2B_PL_notRecog'!E103</f>
        <v>0</v>
      </c>
      <c r="G103" s="80"/>
    </row>
    <row r="104" spans="2:23" ht="15" customHeight="1">
      <c r="B104" s="425" t="s">
        <v>1221</v>
      </c>
      <c r="C104" s="457">
        <f>+'F.G.2A_PL_Recog'!C104+'F.G.2B_PL_notRecog'!C104</f>
        <v>0</v>
      </c>
      <c r="D104" s="457">
        <f t="shared" si="6"/>
        <v>0</v>
      </c>
      <c r="E104" s="457">
        <f>+'F.G.2A_PL_Recog'!E104+'F.G.2B_PL_notRecog'!E104</f>
        <v>0</v>
      </c>
      <c r="G104" s="80"/>
    </row>
    <row r="105" spans="2:23" ht="15" customHeight="1">
      <c r="B105" s="425" t="s">
        <v>1229</v>
      </c>
      <c r="C105" s="457">
        <f>+'F.G.2A_PL_Recog'!C105+'F.G.2B_PL_notRecog'!C105</f>
        <v>0</v>
      </c>
      <c r="D105" s="457">
        <f t="shared" si="6"/>
        <v>0</v>
      </c>
      <c r="E105" s="457">
        <f>+'F.G.2A_PL_Recog'!E105+'F.G.2B_PL_notRecog'!E105</f>
        <v>0</v>
      </c>
      <c r="G105" s="80"/>
    </row>
    <row r="106" spans="2:23" ht="15" customHeight="1">
      <c r="B106" s="450" t="s">
        <v>1237</v>
      </c>
      <c r="C106" s="457">
        <f>SUM(C107:C109)</f>
        <v>0</v>
      </c>
      <c r="D106" s="457">
        <f>SUM(D107:D109)</f>
        <v>0</v>
      </c>
      <c r="E106" s="457">
        <f>SUM(E107:E109)</f>
        <v>0</v>
      </c>
      <c r="F106" s="139"/>
      <c r="G106" s="80"/>
      <c r="H106" s="139"/>
      <c r="I106" s="139"/>
      <c r="J106" s="139"/>
      <c r="K106" s="139"/>
      <c r="L106" s="139"/>
      <c r="M106" s="139"/>
      <c r="N106" s="139"/>
      <c r="O106" s="139"/>
      <c r="P106" s="139"/>
      <c r="Q106" s="139"/>
      <c r="R106" s="139"/>
      <c r="S106" s="139"/>
      <c r="T106" s="139"/>
      <c r="U106" s="139"/>
      <c r="V106" s="139"/>
      <c r="W106" s="139"/>
    </row>
    <row r="107" spans="2:23" ht="15" customHeight="1">
      <c r="B107" s="451" t="s">
        <v>1355</v>
      </c>
      <c r="C107" s="458">
        <f>+'F.G.2A_PL_Recog'!C107+'F.G.2B_PL_notRecog'!C107</f>
        <v>0</v>
      </c>
      <c r="D107" s="458">
        <f>C107-E107</f>
        <v>0</v>
      </c>
      <c r="E107" s="458">
        <f>+'F.G.2A_PL_Recog'!E107+'F.G.2B_PL_notRecog'!E107</f>
        <v>0</v>
      </c>
      <c r="F107" s="139"/>
      <c r="G107" s="80"/>
      <c r="H107" s="139"/>
      <c r="I107" s="139"/>
      <c r="J107" s="139"/>
      <c r="K107" s="139"/>
      <c r="L107" s="139"/>
      <c r="M107" s="139"/>
      <c r="N107" s="139"/>
      <c r="O107" s="139"/>
      <c r="P107" s="139"/>
      <c r="Q107" s="139"/>
      <c r="R107" s="139"/>
      <c r="S107" s="139"/>
      <c r="T107" s="139"/>
      <c r="U107" s="139"/>
      <c r="V107" s="139"/>
      <c r="W107" s="139"/>
    </row>
    <row r="108" spans="2:23" ht="15" customHeight="1">
      <c r="B108" s="451" t="s">
        <v>39</v>
      </c>
      <c r="C108" s="458">
        <f>+'F.G.2A_PL_Recog'!C108+'F.G.2B_PL_notRecog'!C108</f>
        <v>0</v>
      </c>
      <c r="D108" s="458">
        <f>C108-E108</f>
        <v>0</v>
      </c>
      <c r="E108" s="458">
        <f>+'F.G.2A_PL_Recog'!E108+'F.G.2B_PL_notRecog'!E108</f>
        <v>0</v>
      </c>
      <c r="F108" s="139"/>
      <c r="G108" s="80"/>
      <c r="H108" s="139"/>
      <c r="I108" s="139"/>
      <c r="J108" s="139"/>
      <c r="K108" s="139"/>
      <c r="L108" s="139"/>
      <c r="M108" s="139"/>
      <c r="N108" s="139"/>
      <c r="O108" s="139"/>
      <c r="P108" s="139"/>
      <c r="Q108" s="139"/>
      <c r="R108" s="139"/>
      <c r="S108" s="139"/>
      <c r="T108" s="139"/>
      <c r="U108" s="139"/>
      <c r="V108" s="139"/>
      <c r="W108" s="139"/>
    </row>
    <row r="109" spans="2:23" ht="15" customHeight="1">
      <c r="B109" s="451" t="s">
        <v>1246</v>
      </c>
      <c r="C109" s="458">
        <f>+'F.G.2A_PL_Recog'!C109+'F.G.2B_PL_notRecog'!C109</f>
        <v>0</v>
      </c>
      <c r="D109" s="458">
        <f>C109-E109</f>
        <v>0</v>
      </c>
      <c r="E109" s="458">
        <f>+'F.G.2A_PL_Recog'!E109+'F.G.2B_PL_notRecog'!E109</f>
        <v>0</v>
      </c>
      <c r="F109" s="139"/>
      <c r="G109" s="80"/>
      <c r="H109" s="139"/>
      <c r="I109" s="139"/>
      <c r="J109" s="139"/>
      <c r="K109" s="139"/>
      <c r="L109" s="139"/>
      <c r="M109" s="139"/>
      <c r="N109" s="139"/>
      <c r="O109" s="139"/>
      <c r="P109" s="139"/>
      <c r="Q109" s="139"/>
      <c r="R109" s="139"/>
      <c r="S109" s="139"/>
      <c r="T109" s="139"/>
      <c r="U109" s="139"/>
      <c r="V109" s="139"/>
      <c r="W109" s="139"/>
    </row>
    <row r="110" spans="2:23" ht="15" customHeight="1">
      <c r="B110" s="448" t="s">
        <v>1345</v>
      </c>
      <c r="C110" s="457">
        <f>SUM(C111:C113,C117:C120)</f>
        <v>0</v>
      </c>
      <c r="D110" s="457">
        <f>SUM(D111:D113,D117:D120)</f>
        <v>0</v>
      </c>
      <c r="E110" s="457">
        <f>SUM(E111:E113,E117:E120)</f>
        <v>0</v>
      </c>
      <c r="G110" s="80"/>
    </row>
    <row r="111" spans="2:23" ht="15" customHeight="1">
      <c r="B111" s="425" t="s">
        <v>1203</v>
      </c>
      <c r="C111" s="457">
        <f>+'F.G.2A_PL_Recog'!C111+'F.G.2B_PL_notRecog'!C111</f>
        <v>0</v>
      </c>
      <c r="D111" s="457">
        <f>C111-E111</f>
        <v>0</v>
      </c>
      <c r="E111" s="457">
        <f>+'F.G.2A_PL_Recog'!E111+'F.G.2B_PL_notRecog'!E111</f>
        <v>0</v>
      </c>
      <c r="G111" s="80"/>
    </row>
    <row r="112" spans="2:23" ht="15" customHeight="1">
      <c r="B112" s="425" t="s">
        <v>1206</v>
      </c>
      <c r="C112" s="457">
        <f>+'F.G.2A_PL_Recog'!C112+'F.G.2B_PL_notRecog'!C112</f>
        <v>0</v>
      </c>
      <c r="D112" s="457">
        <f>C112-E112</f>
        <v>0</v>
      </c>
      <c r="E112" s="457">
        <f>+'F.G.2A_PL_Recog'!E112+'F.G.2B_PL_notRecog'!E112</f>
        <v>0</v>
      </c>
      <c r="G112" s="80"/>
    </row>
    <row r="113" spans="2:23" ht="15" customHeight="1">
      <c r="B113" s="425" t="s">
        <v>1273</v>
      </c>
      <c r="C113" s="457">
        <f>SUM(C114:C116)</f>
        <v>0</v>
      </c>
      <c r="D113" s="457">
        <f>SUM(D114:D116)</f>
        <v>0</v>
      </c>
      <c r="E113" s="457">
        <f>SUM(E114:E116)</f>
        <v>0</v>
      </c>
      <c r="G113" s="80"/>
    </row>
    <row r="114" spans="2:23" ht="15" customHeight="1">
      <c r="B114" s="454" t="s">
        <v>1209</v>
      </c>
      <c r="C114" s="458">
        <f>+'F.G.2A_PL_Recog'!C114+'F.G.2B_PL_notRecog'!C114</f>
        <v>0</v>
      </c>
      <c r="D114" s="458">
        <f t="shared" ref="D114:D119" si="7">C114-E114</f>
        <v>0</v>
      </c>
      <c r="E114" s="458">
        <f>+'F.G.2A_PL_Recog'!E114+'F.G.2B_PL_notRecog'!E114</f>
        <v>0</v>
      </c>
      <c r="G114" s="80"/>
    </row>
    <row r="115" spans="2:23" ht="15" customHeight="1">
      <c r="B115" s="454" t="s">
        <v>1212</v>
      </c>
      <c r="C115" s="458">
        <f>+'F.G.2A_PL_Recog'!C115+'F.G.2B_PL_notRecog'!C115</f>
        <v>0</v>
      </c>
      <c r="D115" s="458">
        <f t="shared" si="7"/>
        <v>0</v>
      </c>
      <c r="E115" s="458">
        <f>+'F.G.2A_PL_Recog'!E115+'F.G.2B_PL_notRecog'!E115</f>
        <v>0</v>
      </c>
      <c r="G115" s="80"/>
    </row>
    <row r="116" spans="2:23" ht="15" customHeight="1">
      <c r="B116" s="454" t="s">
        <v>1215</v>
      </c>
      <c r="C116" s="458">
        <f>+'F.G.2A_PL_Recog'!C116+'F.G.2B_PL_notRecog'!C116</f>
        <v>0</v>
      </c>
      <c r="D116" s="458">
        <f t="shared" si="7"/>
        <v>0</v>
      </c>
      <c r="E116" s="458">
        <f>+'F.G.2A_PL_Recog'!E116+'F.G.2B_PL_notRecog'!E116</f>
        <v>0</v>
      </c>
      <c r="G116" s="80"/>
    </row>
    <row r="117" spans="2:23" ht="15" customHeight="1">
      <c r="B117" s="425" t="s">
        <v>1218</v>
      </c>
      <c r="C117" s="457">
        <f>+'F.G.2A_PL_Recog'!C117+'F.G.2B_PL_notRecog'!C117</f>
        <v>0</v>
      </c>
      <c r="D117" s="457">
        <f t="shared" si="7"/>
        <v>0</v>
      </c>
      <c r="E117" s="457">
        <f>+'F.G.2A_PL_Recog'!E117+'F.G.2B_PL_notRecog'!E117</f>
        <v>0</v>
      </c>
      <c r="G117" s="80"/>
    </row>
    <row r="118" spans="2:23" ht="15" customHeight="1">
      <c r="B118" s="425" t="s">
        <v>1221</v>
      </c>
      <c r="C118" s="457">
        <f>+'F.G.2A_PL_Recog'!C118+'F.G.2B_PL_notRecog'!C118</f>
        <v>0</v>
      </c>
      <c r="D118" s="457">
        <f t="shared" si="7"/>
        <v>0</v>
      </c>
      <c r="E118" s="457">
        <f>+'F.G.2A_PL_Recog'!E118+'F.G.2B_PL_notRecog'!E118</f>
        <v>0</v>
      </c>
      <c r="G118" s="80"/>
    </row>
    <row r="119" spans="2:23" ht="15" customHeight="1">
      <c r="B119" s="425" t="s">
        <v>1229</v>
      </c>
      <c r="C119" s="457">
        <f>+'F.G.2A_PL_Recog'!C119+'F.G.2B_PL_notRecog'!C119</f>
        <v>0</v>
      </c>
      <c r="D119" s="457">
        <f t="shared" si="7"/>
        <v>0</v>
      </c>
      <c r="E119" s="457">
        <f>+'F.G.2A_PL_Recog'!E119+'F.G.2B_PL_notRecog'!E119</f>
        <v>0</v>
      </c>
      <c r="G119" s="80"/>
    </row>
    <row r="120" spans="2:23" ht="15" customHeight="1">
      <c r="B120" s="450" t="s">
        <v>1237</v>
      </c>
      <c r="C120" s="457">
        <f>SUM(C121:C123)</f>
        <v>0</v>
      </c>
      <c r="D120" s="457">
        <f>SUM(D121:D123)</f>
        <v>0</v>
      </c>
      <c r="E120" s="457">
        <f>SUM(E121:E123)</f>
        <v>0</v>
      </c>
      <c r="F120" s="139"/>
      <c r="G120" s="80"/>
      <c r="H120" s="139"/>
      <c r="I120" s="139"/>
      <c r="J120" s="139"/>
      <c r="K120" s="139"/>
      <c r="L120" s="139"/>
      <c r="M120" s="139"/>
      <c r="N120" s="139"/>
      <c r="O120" s="139"/>
      <c r="P120" s="139"/>
      <c r="Q120" s="139"/>
      <c r="R120" s="139"/>
      <c r="S120" s="139"/>
      <c r="T120" s="139"/>
      <c r="U120" s="139"/>
      <c r="V120" s="139"/>
      <c r="W120" s="139"/>
    </row>
    <row r="121" spans="2:23" ht="15" customHeight="1">
      <c r="B121" s="451" t="s">
        <v>1355</v>
      </c>
      <c r="C121" s="458">
        <f>+'F.G.2A_PL_Recog'!C121+'F.G.2B_PL_notRecog'!C121</f>
        <v>0</v>
      </c>
      <c r="D121" s="458">
        <f>C121-E121</f>
        <v>0</v>
      </c>
      <c r="E121" s="458">
        <f>+'F.G.2A_PL_Recog'!E121+'F.G.2B_PL_notRecog'!E121</f>
        <v>0</v>
      </c>
      <c r="F121" s="139"/>
      <c r="G121" s="80"/>
      <c r="H121" s="139"/>
      <c r="I121" s="139"/>
      <c r="J121" s="139"/>
      <c r="K121" s="139"/>
      <c r="L121" s="139"/>
      <c r="M121" s="139"/>
      <c r="N121" s="139"/>
      <c r="O121" s="139"/>
      <c r="P121" s="139"/>
      <c r="Q121" s="139"/>
      <c r="R121" s="139"/>
      <c r="S121" s="139"/>
      <c r="T121" s="139"/>
      <c r="U121" s="139"/>
      <c r="V121" s="139"/>
      <c r="W121" s="139"/>
    </row>
    <row r="122" spans="2:23" ht="15" customHeight="1">
      <c r="B122" s="451" t="s">
        <v>39</v>
      </c>
      <c r="C122" s="458">
        <f>+'F.G.2A_PL_Recog'!C122+'F.G.2B_PL_notRecog'!C122</f>
        <v>0</v>
      </c>
      <c r="D122" s="458">
        <f>C122-E122</f>
        <v>0</v>
      </c>
      <c r="E122" s="458">
        <f>+'F.G.2A_PL_Recog'!E122+'F.G.2B_PL_notRecog'!E122</f>
        <v>0</v>
      </c>
      <c r="F122" s="139"/>
      <c r="G122" s="80"/>
      <c r="H122" s="139"/>
      <c r="I122" s="139"/>
      <c r="J122" s="139"/>
      <c r="K122" s="139"/>
      <c r="L122" s="139"/>
      <c r="M122" s="139"/>
      <c r="N122" s="139"/>
      <c r="O122" s="139"/>
      <c r="P122" s="139"/>
      <c r="Q122" s="139"/>
      <c r="R122" s="139"/>
      <c r="S122" s="139"/>
      <c r="T122" s="139"/>
      <c r="U122" s="139"/>
      <c r="V122" s="139"/>
      <c r="W122" s="139"/>
    </row>
    <row r="123" spans="2:23" ht="15" customHeight="1">
      <c r="B123" s="451" t="s">
        <v>1246</v>
      </c>
      <c r="C123" s="458">
        <f>+'F.G.2A_PL_Recog'!C123+'F.G.2B_PL_notRecog'!C123</f>
        <v>0</v>
      </c>
      <c r="D123" s="458">
        <f>C123-E123</f>
        <v>0</v>
      </c>
      <c r="E123" s="458">
        <f>+'F.G.2A_PL_Recog'!E123+'F.G.2B_PL_notRecog'!E123</f>
        <v>0</v>
      </c>
      <c r="F123" s="139"/>
      <c r="G123" s="80"/>
      <c r="H123" s="139"/>
      <c r="I123" s="139"/>
      <c r="J123" s="139"/>
      <c r="K123" s="139"/>
      <c r="L123" s="139"/>
      <c r="M123" s="139"/>
      <c r="N123" s="139"/>
      <c r="O123" s="139"/>
      <c r="P123" s="139"/>
      <c r="Q123" s="139"/>
      <c r="R123" s="139"/>
      <c r="S123" s="139"/>
      <c r="T123" s="139"/>
      <c r="U123" s="139"/>
      <c r="V123" s="139"/>
      <c r="W123" s="139"/>
    </row>
    <row r="124" spans="2:23" ht="15" customHeight="1">
      <c r="B124" s="448" t="s">
        <v>1346</v>
      </c>
      <c r="C124" s="457">
        <f>SUM(C125:C131)</f>
        <v>0</v>
      </c>
      <c r="D124" s="457">
        <f>SUM(D125:D131)</f>
        <v>0</v>
      </c>
      <c r="E124" s="457">
        <f>SUM(E125:E131)</f>
        <v>0</v>
      </c>
      <c r="G124" s="80"/>
    </row>
    <row r="125" spans="2:23" ht="15" customHeight="1">
      <c r="B125" s="425" t="s">
        <v>1203</v>
      </c>
      <c r="C125" s="457">
        <f>+'F.G.2A_PL_Recog'!C125+'F.G.2B_PL_notRecog'!C125</f>
        <v>0</v>
      </c>
      <c r="D125" s="457">
        <f t="shared" ref="D125:D130" si="8">C125-E125</f>
        <v>0</v>
      </c>
      <c r="E125" s="457">
        <f>+'F.G.2A_PL_Recog'!E125+'F.G.2B_PL_notRecog'!E125</f>
        <v>0</v>
      </c>
      <c r="G125" s="80"/>
    </row>
    <row r="126" spans="2:23" ht="15" customHeight="1">
      <c r="B126" s="425" t="s">
        <v>1206</v>
      </c>
      <c r="C126" s="457">
        <f>+'F.G.2A_PL_Recog'!C126+'F.G.2B_PL_notRecog'!C126</f>
        <v>0</v>
      </c>
      <c r="D126" s="457">
        <f t="shared" si="8"/>
        <v>0</v>
      </c>
      <c r="E126" s="457">
        <f>+'F.G.2A_PL_Recog'!E126+'F.G.2B_PL_notRecog'!E126</f>
        <v>0</v>
      </c>
      <c r="G126" s="80"/>
    </row>
    <row r="127" spans="2:23" ht="15" customHeight="1">
      <c r="B127" s="425" t="s">
        <v>1273</v>
      </c>
      <c r="C127" s="457">
        <f>+'F.G.2A_PL_Recog'!C127+'F.G.2B_PL_notRecog'!C127</f>
        <v>0</v>
      </c>
      <c r="D127" s="457">
        <f t="shared" si="8"/>
        <v>0</v>
      </c>
      <c r="E127" s="457">
        <f>+'F.G.2A_PL_Recog'!E127+'F.G.2B_PL_notRecog'!E127</f>
        <v>0</v>
      </c>
      <c r="G127" s="80"/>
    </row>
    <row r="128" spans="2:23" ht="15" customHeight="1">
      <c r="B128" s="425" t="s">
        <v>1218</v>
      </c>
      <c r="C128" s="457">
        <f>+'F.G.2A_PL_Recog'!C128+'F.G.2B_PL_notRecog'!C128</f>
        <v>0</v>
      </c>
      <c r="D128" s="457">
        <f t="shared" si="8"/>
        <v>0</v>
      </c>
      <c r="E128" s="457">
        <f>+'F.G.2A_PL_Recog'!E128+'F.G.2B_PL_notRecog'!E128</f>
        <v>0</v>
      </c>
      <c r="G128" s="80"/>
    </row>
    <row r="129" spans="2:23" ht="15" customHeight="1">
      <c r="B129" s="425" t="s">
        <v>1221</v>
      </c>
      <c r="C129" s="457">
        <f>+'F.G.2A_PL_Recog'!C129+'F.G.2B_PL_notRecog'!C129</f>
        <v>0</v>
      </c>
      <c r="D129" s="457">
        <f t="shared" si="8"/>
        <v>0</v>
      </c>
      <c r="E129" s="457">
        <f>+'F.G.2A_PL_Recog'!E129+'F.G.2B_PL_notRecog'!E129</f>
        <v>0</v>
      </c>
      <c r="G129" s="80"/>
    </row>
    <row r="130" spans="2:23" ht="15" customHeight="1">
      <c r="B130" s="425" t="s">
        <v>1229</v>
      </c>
      <c r="C130" s="457">
        <f>+'F.G.2A_PL_Recog'!C130+'F.G.2B_PL_notRecog'!C130</f>
        <v>0</v>
      </c>
      <c r="D130" s="457">
        <f t="shared" si="8"/>
        <v>0</v>
      </c>
      <c r="E130" s="457">
        <f>+'F.G.2A_PL_Recog'!E130+'F.G.2B_PL_notRecog'!E130</f>
        <v>0</v>
      </c>
      <c r="G130" s="80"/>
    </row>
    <row r="131" spans="2:23" ht="15" customHeight="1">
      <c r="B131" s="450" t="s">
        <v>1237</v>
      </c>
      <c r="C131" s="457">
        <f>SUM(C132:C134)</f>
        <v>0</v>
      </c>
      <c r="D131" s="457">
        <f>SUM(D132:D134)</f>
        <v>0</v>
      </c>
      <c r="E131" s="457">
        <f>SUM(E132:E134)</f>
        <v>0</v>
      </c>
      <c r="F131" s="139"/>
      <c r="G131" s="80"/>
      <c r="H131" s="139"/>
      <c r="I131" s="139"/>
      <c r="J131" s="139"/>
      <c r="K131" s="139"/>
      <c r="L131" s="139"/>
      <c r="M131" s="139"/>
      <c r="N131" s="139"/>
      <c r="O131" s="139"/>
      <c r="P131" s="139"/>
      <c r="Q131" s="139"/>
      <c r="R131" s="139"/>
      <c r="S131" s="139"/>
      <c r="T131" s="139"/>
      <c r="U131" s="139"/>
      <c r="V131" s="139"/>
      <c r="W131" s="139"/>
    </row>
    <row r="132" spans="2:23" ht="15" customHeight="1">
      <c r="B132" s="451" t="s">
        <v>1355</v>
      </c>
      <c r="C132" s="458">
        <f>+'F.G.2A_PL_Recog'!C132+'F.G.2B_PL_notRecog'!C132</f>
        <v>0</v>
      </c>
      <c r="D132" s="458">
        <f>C132-E132</f>
        <v>0</v>
      </c>
      <c r="E132" s="458">
        <f>+'F.G.2A_PL_Recog'!E132+'F.G.2B_PL_notRecog'!E132</f>
        <v>0</v>
      </c>
      <c r="F132" s="139"/>
      <c r="G132" s="80"/>
      <c r="H132" s="139"/>
      <c r="I132" s="139"/>
      <c r="J132" s="139"/>
      <c r="K132" s="139"/>
      <c r="L132" s="139"/>
      <c r="M132" s="139"/>
      <c r="N132" s="139"/>
      <c r="O132" s="139"/>
      <c r="P132" s="139"/>
      <c r="Q132" s="139"/>
      <c r="R132" s="139"/>
      <c r="S132" s="139"/>
      <c r="T132" s="139"/>
      <c r="U132" s="139"/>
      <c r="V132" s="139"/>
      <c r="W132" s="139"/>
    </row>
    <row r="133" spans="2:23" ht="15" customHeight="1">
      <c r="B133" s="451" t="s">
        <v>39</v>
      </c>
      <c r="C133" s="458">
        <f>+'F.G.2A_PL_Recog'!C133+'F.G.2B_PL_notRecog'!C133</f>
        <v>0</v>
      </c>
      <c r="D133" s="458">
        <f>C133-E133</f>
        <v>0</v>
      </c>
      <c r="E133" s="458">
        <f>+'F.G.2A_PL_Recog'!E133+'F.G.2B_PL_notRecog'!E133</f>
        <v>0</v>
      </c>
      <c r="F133" s="139"/>
      <c r="G133" s="80"/>
      <c r="H133" s="139"/>
      <c r="I133" s="139"/>
      <c r="J133" s="139"/>
      <c r="K133" s="139"/>
      <c r="L133" s="139"/>
      <c r="M133" s="139"/>
      <c r="N133" s="139"/>
      <c r="O133" s="139"/>
      <c r="P133" s="139"/>
      <c r="Q133" s="139"/>
      <c r="R133" s="139"/>
      <c r="S133" s="139"/>
      <c r="T133" s="139"/>
      <c r="U133" s="139"/>
      <c r="V133" s="139"/>
      <c r="W133" s="139"/>
    </row>
    <row r="134" spans="2:23" ht="15" customHeight="1">
      <c r="B134" s="451" t="s">
        <v>1246</v>
      </c>
      <c r="C134" s="458">
        <f>+'F.G.2A_PL_Recog'!C134+'F.G.2B_PL_notRecog'!C134</f>
        <v>0</v>
      </c>
      <c r="D134" s="458">
        <f>C134-E134</f>
        <v>0</v>
      </c>
      <c r="E134" s="458">
        <f>+'F.G.2A_PL_Recog'!E134+'F.G.2B_PL_notRecog'!E134</f>
        <v>0</v>
      </c>
      <c r="F134" s="139"/>
      <c r="G134" s="80"/>
      <c r="H134" s="139"/>
      <c r="I134" s="139"/>
      <c r="J134" s="139"/>
      <c r="K134" s="139"/>
      <c r="L134" s="139"/>
      <c r="M134" s="139"/>
      <c r="N134" s="139"/>
      <c r="O134" s="139"/>
      <c r="P134" s="139"/>
      <c r="Q134" s="139"/>
      <c r="R134" s="139"/>
      <c r="S134" s="139"/>
      <c r="T134" s="139"/>
      <c r="U134" s="139"/>
      <c r="V134" s="139"/>
      <c r="W134" s="139"/>
    </row>
    <row r="135" spans="2:23" ht="15" customHeight="1">
      <c r="B135" s="448" t="s">
        <v>1347</v>
      </c>
      <c r="C135" s="457">
        <f>SUM(C136:C142)</f>
        <v>0</v>
      </c>
      <c r="D135" s="457">
        <f>SUM(D136:D142)</f>
        <v>0</v>
      </c>
      <c r="E135" s="457">
        <f>SUM(E136:E142)</f>
        <v>0</v>
      </c>
      <c r="G135" s="80"/>
    </row>
    <row r="136" spans="2:23" ht="15" customHeight="1">
      <c r="B136" s="425" t="s">
        <v>1203</v>
      </c>
      <c r="C136" s="457">
        <f>+'F.G.2A_PL_Recog'!C136+'F.G.2B_PL_notRecog'!C136</f>
        <v>0</v>
      </c>
      <c r="D136" s="457">
        <f t="shared" ref="D136:D141" si="9">C136-E136</f>
        <v>0</v>
      </c>
      <c r="E136" s="457">
        <f>+'F.G.2A_PL_Recog'!E136+'F.G.2B_PL_notRecog'!E136</f>
        <v>0</v>
      </c>
      <c r="G136" s="80"/>
    </row>
    <row r="137" spans="2:23" ht="15" customHeight="1">
      <c r="B137" s="425" t="s">
        <v>1206</v>
      </c>
      <c r="C137" s="457">
        <f>+'F.G.2A_PL_Recog'!C137+'F.G.2B_PL_notRecog'!C137</f>
        <v>0</v>
      </c>
      <c r="D137" s="457">
        <f t="shared" si="9"/>
        <v>0</v>
      </c>
      <c r="E137" s="457">
        <f>+'F.G.2A_PL_Recog'!E137+'F.G.2B_PL_notRecog'!E137</f>
        <v>0</v>
      </c>
      <c r="G137" s="80"/>
    </row>
    <row r="138" spans="2:23" ht="15" customHeight="1">
      <c r="B138" s="425" t="s">
        <v>1273</v>
      </c>
      <c r="C138" s="457">
        <f>+'F.G.2A_PL_Recog'!C138+'F.G.2B_PL_notRecog'!C138</f>
        <v>0</v>
      </c>
      <c r="D138" s="457">
        <f t="shared" si="9"/>
        <v>0</v>
      </c>
      <c r="E138" s="457">
        <f>+'F.G.2A_PL_Recog'!E138+'F.G.2B_PL_notRecog'!E138</f>
        <v>0</v>
      </c>
      <c r="G138" s="80"/>
    </row>
    <row r="139" spans="2:23" ht="15" customHeight="1">
      <c r="B139" s="425" t="s">
        <v>1218</v>
      </c>
      <c r="C139" s="457">
        <f>+'F.G.2A_PL_Recog'!C139+'F.G.2B_PL_notRecog'!C139</f>
        <v>0</v>
      </c>
      <c r="D139" s="457">
        <f t="shared" si="9"/>
        <v>0</v>
      </c>
      <c r="E139" s="457">
        <f>+'F.G.2A_PL_Recog'!E139+'F.G.2B_PL_notRecog'!E139</f>
        <v>0</v>
      </c>
      <c r="G139" s="80"/>
    </row>
    <row r="140" spans="2:23" ht="15" customHeight="1">
      <c r="B140" s="425" t="s">
        <v>1221</v>
      </c>
      <c r="C140" s="457">
        <f>+'F.G.2A_PL_Recog'!C140+'F.G.2B_PL_notRecog'!C140</f>
        <v>0</v>
      </c>
      <c r="D140" s="457">
        <f t="shared" si="9"/>
        <v>0</v>
      </c>
      <c r="E140" s="457">
        <f>+'F.G.2A_PL_Recog'!E140+'F.G.2B_PL_notRecog'!E140</f>
        <v>0</v>
      </c>
      <c r="G140" s="80"/>
    </row>
    <row r="141" spans="2:23" ht="15" customHeight="1">
      <c r="B141" s="425" t="s">
        <v>1229</v>
      </c>
      <c r="C141" s="457">
        <f>+'F.G.2A_PL_Recog'!C141+'F.G.2B_PL_notRecog'!C141</f>
        <v>0</v>
      </c>
      <c r="D141" s="457">
        <f t="shared" si="9"/>
        <v>0</v>
      </c>
      <c r="E141" s="457">
        <f>+'F.G.2A_PL_Recog'!E141+'F.G.2B_PL_notRecog'!E141</f>
        <v>0</v>
      </c>
      <c r="G141" s="80"/>
    </row>
    <row r="142" spans="2:23" ht="15" customHeight="1">
      <c r="B142" s="450" t="s">
        <v>1237</v>
      </c>
      <c r="C142" s="457">
        <f>SUM(C143:C145)</f>
        <v>0</v>
      </c>
      <c r="D142" s="457">
        <f>SUM(D143:D145)</f>
        <v>0</v>
      </c>
      <c r="E142" s="457">
        <f>SUM(E143:E145)</f>
        <v>0</v>
      </c>
      <c r="F142" s="139"/>
      <c r="G142" s="80"/>
      <c r="H142" s="139"/>
      <c r="I142" s="139"/>
      <c r="J142" s="139"/>
      <c r="K142" s="139"/>
      <c r="L142" s="139"/>
      <c r="M142" s="139"/>
      <c r="N142" s="139"/>
      <c r="O142" s="139"/>
      <c r="P142" s="139"/>
      <c r="Q142" s="139"/>
      <c r="R142" s="139"/>
      <c r="S142" s="139"/>
      <c r="T142" s="139"/>
      <c r="U142" s="139"/>
      <c r="V142" s="139"/>
      <c r="W142" s="139"/>
    </row>
    <row r="143" spans="2:23" ht="15" customHeight="1">
      <c r="B143" s="451" t="s">
        <v>1355</v>
      </c>
      <c r="C143" s="458">
        <f>+'F.G.2A_PL_Recog'!C143+'F.G.2B_PL_notRecog'!C143</f>
        <v>0</v>
      </c>
      <c r="D143" s="458">
        <f>C143-E143</f>
        <v>0</v>
      </c>
      <c r="E143" s="458">
        <f>+'F.G.2A_PL_Recog'!E143+'F.G.2B_PL_notRecog'!E143</f>
        <v>0</v>
      </c>
      <c r="F143" s="139"/>
      <c r="G143" s="80"/>
      <c r="H143" s="139"/>
      <c r="I143" s="139"/>
      <c r="J143" s="139"/>
      <c r="K143" s="139"/>
      <c r="L143" s="139"/>
      <c r="M143" s="139"/>
      <c r="N143" s="139"/>
      <c r="O143" s="139"/>
      <c r="P143" s="139"/>
      <c r="Q143" s="139"/>
      <c r="R143" s="139"/>
      <c r="S143" s="139"/>
      <c r="T143" s="139"/>
      <c r="U143" s="139"/>
      <c r="V143" s="139"/>
      <c r="W143" s="139"/>
    </row>
    <row r="144" spans="2:23" ht="15" customHeight="1">
      <c r="B144" s="451" t="s">
        <v>39</v>
      </c>
      <c r="C144" s="458">
        <f>+'F.G.2A_PL_Recog'!C144+'F.G.2B_PL_notRecog'!C144</f>
        <v>0</v>
      </c>
      <c r="D144" s="458">
        <f>C144-E144</f>
        <v>0</v>
      </c>
      <c r="E144" s="458">
        <f>+'F.G.2A_PL_Recog'!E144+'F.G.2B_PL_notRecog'!E144</f>
        <v>0</v>
      </c>
      <c r="F144" s="139"/>
      <c r="G144" s="80"/>
      <c r="H144" s="139"/>
      <c r="I144" s="139"/>
      <c r="J144" s="139"/>
      <c r="K144" s="139"/>
      <c r="L144" s="139"/>
      <c r="M144" s="139"/>
      <c r="N144" s="139"/>
      <c r="O144" s="139"/>
      <c r="P144" s="139"/>
      <c r="Q144" s="139"/>
      <c r="R144" s="139"/>
      <c r="S144" s="139"/>
      <c r="T144" s="139"/>
      <c r="U144" s="139"/>
      <c r="V144" s="139"/>
      <c r="W144" s="139"/>
    </row>
    <row r="145" spans="1:23" ht="15" customHeight="1">
      <c r="B145" s="451" t="s">
        <v>1246</v>
      </c>
      <c r="C145" s="458">
        <f>+'F.G.2A_PL_Recog'!C145+'F.G.2B_PL_notRecog'!C145</f>
        <v>0</v>
      </c>
      <c r="D145" s="458">
        <f>C145-E145</f>
        <v>0</v>
      </c>
      <c r="E145" s="458">
        <f>+'F.G.2A_PL_Recog'!E145+'F.G.2B_PL_notRecog'!E145</f>
        <v>0</v>
      </c>
      <c r="F145" s="139"/>
      <c r="G145" s="80"/>
      <c r="H145" s="139"/>
      <c r="I145" s="139"/>
      <c r="J145" s="139"/>
      <c r="K145" s="139"/>
      <c r="L145" s="139"/>
      <c r="M145" s="139"/>
      <c r="N145" s="139"/>
      <c r="O145" s="139"/>
      <c r="P145" s="139"/>
      <c r="Q145" s="139"/>
      <c r="R145" s="139"/>
      <c r="S145" s="139"/>
      <c r="T145" s="139"/>
      <c r="U145" s="139"/>
      <c r="V145" s="139"/>
      <c r="W145" s="139"/>
    </row>
    <row r="146" spans="1:23" ht="15" customHeight="1">
      <c r="B146" s="448" t="s">
        <v>935</v>
      </c>
      <c r="C146" s="457">
        <f>SUM(C10,C45)</f>
        <v>0</v>
      </c>
      <c r="D146" s="457">
        <f>SUM(D10,D45)</f>
        <v>0</v>
      </c>
      <c r="E146" s="457">
        <f>SUM(E10,E45)</f>
        <v>0</v>
      </c>
    </row>
    <row r="148" spans="1:23">
      <c r="A148" s="433"/>
      <c r="B148" s="433"/>
      <c r="C148" s="433"/>
      <c r="D148" s="433"/>
      <c r="E148" s="433"/>
    </row>
    <row r="149" spans="1:23">
      <c r="A149" s="431"/>
      <c r="B149" s="432"/>
      <c r="C149" s="433"/>
      <c r="D149" s="433"/>
      <c r="E149" s="433"/>
    </row>
    <row r="150" spans="1:23">
      <c r="A150" s="431"/>
      <c r="B150" s="432"/>
      <c r="C150" s="433"/>
      <c r="D150" s="433"/>
      <c r="E150" s="433"/>
    </row>
    <row r="151" spans="1:23">
      <c r="A151" s="431"/>
      <c r="B151" s="432"/>
      <c r="C151" s="433"/>
      <c r="D151" s="433"/>
      <c r="E151" s="433"/>
    </row>
    <row r="152" spans="1:23">
      <c r="A152" s="459"/>
      <c r="B152" s="460"/>
    </row>
  </sheetData>
  <sheetProtection insertHyperlinks="0"/>
  <mergeCells count="6">
    <mergeCell ref="G8:G9"/>
    <mergeCell ref="C2:D2"/>
    <mergeCell ref="C3:D3"/>
    <mergeCell ref="C4:D4"/>
    <mergeCell ref="B8:B9"/>
    <mergeCell ref="C8:E8"/>
  </mergeCells>
  <pageMargins left="0.7" right="0.7" top="0.75" bottom="0.75" header="0.3" footer="0.3"/>
  <pageSetup paperSize="8" scale="87" fitToHeight="2" orientation="portrait" r:id="rId1"/>
  <rowBreaks count="1" manualBreakCount="1">
    <brk id="84" max="7" man="1"/>
  </rowBreaks>
  <drawing r:id="rId2"/>
  <legacyDrawing r:id="rId3"/>
  <controls>
    <mc:AlternateContent xmlns:mc="http://schemas.openxmlformats.org/markup-compatibility/2006">
      <mc:Choice Requires="x14">
        <control shapeId="22529" r:id="rId4" name="FG2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6</xdr:col>
                <xdr:colOff>333375</xdr:colOff>
                <xdr:row>3</xdr:row>
                <xdr:rowOff>133350</xdr:rowOff>
              </to>
            </anchor>
          </controlPr>
        </control>
      </mc:Choice>
      <mc:Fallback>
        <control shapeId="22529" r:id="rId4" name="FG2_Clear_Worksheet"/>
      </mc:Fallback>
    </mc:AlternateContent>
  </control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5F41A-44EE-4574-B88A-B93F715E1AD4}">
  <sheetPr codeName="Sheet68">
    <pageSetUpPr autoPageBreaks="0" fitToPage="1"/>
  </sheetPr>
  <dimension ref="A1:S155"/>
  <sheetViews>
    <sheetView showGridLines="0" topLeftCell="B1" zoomScaleNormal="100" workbookViewId="0">
      <selection activeCell="B1" sqref="B1"/>
    </sheetView>
  </sheetViews>
  <sheetFormatPr defaultColWidth="9.42578125" defaultRowHeight="12.75"/>
  <cols>
    <col min="1" max="1" width="2.42578125" style="127" hidden="1" customWidth="1"/>
    <col min="2" max="2" width="39.42578125" style="127" customWidth="1"/>
    <col min="3" max="5" width="16.42578125" style="127" customWidth="1"/>
    <col min="6" max="6" width="3.42578125" style="127" customWidth="1"/>
    <col min="7" max="10" width="16.42578125" style="127" customWidth="1"/>
    <col min="11" max="11" width="15" style="127" customWidth="1"/>
    <col min="12" max="12" width="16.42578125" style="127" customWidth="1"/>
    <col min="13" max="13" width="3.42578125" style="127" customWidth="1"/>
    <col min="14" max="15" width="16.42578125" style="127" customWidth="1"/>
    <col min="16" max="16" width="19.42578125" style="127" customWidth="1"/>
    <col min="17" max="19" width="16.42578125" style="127" customWidth="1"/>
    <col min="20" max="16384" width="9.42578125" style="127"/>
  </cols>
  <sheetData>
    <row r="1" spans="2:19" ht="15" customHeight="1">
      <c r="B1" s="209" t="s">
        <v>1357</v>
      </c>
      <c r="C1" s="209"/>
      <c r="D1" s="209"/>
      <c r="E1" s="209"/>
      <c r="F1" s="209"/>
      <c r="G1" s="209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</row>
    <row r="2" spans="2:19" ht="15" customHeight="1">
      <c r="B2" s="386" t="s">
        <v>593</v>
      </c>
      <c r="C2" s="666"/>
      <c r="D2" s="667"/>
      <c r="E2" s="37"/>
      <c r="F2" s="37"/>
      <c r="G2" s="37"/>
      <c r="H2" s="37"/>
      <c r="I2" s="37"/>
      <c r="J2" s="37"/>
    </row>
    <row r="3" spans="2:19" ht="15" customHeight="1">
      <c r="B3" s="386" t="s">
        <v>594</v>
      </c>
      <c r="C3" s="668"/>
      <c r="D3" s="669"/>
      <c r="E3" s="37"/>
      <c r="F3" s="37"/>
      <c r="G3" s="37"/>
      <c r="H3" s="37"/>
      <c r="I3" s="37"/>
      <c r="J3" s="37"/>
    </row>
    <row r="4" spans="2:19" ht="15" customHeight="1">
      <c r="B4" s="386" t="s">
        <v>595</v>
      </c>
      <c r="C4" s="670"/>
      <c r="D4" s="671"/>
      <c r="E4" s="37"/>
      <c r="F4" s="37"/>
      <c r="G4" s="37"/>
      <c r="H4" s="37"/>
      <c r="I4" s="37"/>
      <c r="J4" s="37"/>
    </row>
    <row r="5" spans="2:19" ht="15" customHeight="1"/>
    <row r="6" spans="2:19">
      <c r="B6" s="127" t="s">
        <v>596</v>
      </c>
    </row>
    <row r="7" spans="2:19" ht="22.5" customHeight="1">
      <c r="B7" s="231" t="s">
        <v>600</v>
      </c>
      <c r="C7" s="231" t="s">
        <v>601</v>
      </c>
      <c r="D7" s="231" t="s">
        <v>602</v>
      </c>
      <c r="E7" s="231" t="s">
        <v>603</v>
      </c>
      <c r="F7" s="418"/>
      <c r="G7" s="231" t="s">
        <v>604</v>
      </c>
      <c r="H7" s="231" t="s">
        <v>605</v>
      </c>
      <c r="I7" s="231" t="s">
        <v>606</v>
      </c>
      <c r="J7" s="231" t="s">
        <v>607</v>
      </c>
      <c r="K7" s="231" t="s">
        <v>1174</v>
      </c>
      <c r="L7" s="231" t="s">
        <v>609</v>
      </c>
      <c r="M7" s="418"/>
      <c r="N7" s="231" t="s">
        <v>610</v>
      </c>
      <c r="O7" s="231" t="s">
        <v>611</v>
      </c>
      <c r="P7" s="231" t="s">
        <v>612</v>
      </c>
      <c r="Q7" s="231" t="s">
        <v>613</v>
      </c>
      <c r="R7" s="231" t="s">
        <v>614</v>
      </c>
      <c r="S7" s="231" t="s">
        <v>615</v>
      </c>
    </row>
    <row r="8" spans="2:19" ht="24.75" customHeight="1">
      <c r="B8" s="663" t="s">
        <v>1197</v>
      </c>
      <c r="C8" s="640" t="s">
        <v>1175</v>
      </c>
      <c r="D8" s="640"/>
      <c r="E8" s="640"/>
      <c r="F8" s="447"/>
      <c r="G8" s="640" t="s">
        <v>1176</v>
      </c>
      <c r="H8" s="640" t="s">
        <v>1177</v>
      </c>
      <c r="I8" s="640" t="s">
        <v>1178</v>
      </c>
      <c r="J8" s="640"/>
      <c r="K8" s="640"/>
      <c r="L8" s="640"/>
      <c r="M8" s="447"/>
      <c r="N8" s="640" t="s">
        <v>1179</v>
      </c>
      <c r="O8" s="640" t="s">
        <v>1180</v>
      </c>
      <c r="P8" s="640" t="s">
        <v>1181</v>
      </c>
      <c r="Q8" s="640"/>
      <c r="R8" s="640"/>
      <c r="S8" s="640"/>
    </row>
    <row r="9" spans="2:19" ht="100.15" customHeight="1">
      <c r="B9" s="663"/>
      <c r="C9" s="377" t="s">
        <v>1169</v>
      </c>
      <c r="D9" s="377" t="s">
        <v>1170</v>
      </c>
      <c r="E9" s="377" t="s">
        <v>1171</v>
      </c>
      <c r="F9" s="447"/>
      <c r="G9" s="640"/>
      <c r="H9" s="640"/>
      <c r="I9" s="377" t="s">
        <v>1182</v>
      </c>
      <c r="J9" s="377" t="s">
        <v>1183</v>
      </c>
      <c r="K9" s="377" t="s">
        <v>1184</v>
      </c>
      <c r="L9" s="377" t="s">
        <v>1185</v>
      </c>
      <c r="M9" s="447"/>
      <c r="N9" s="640"/>
      <c r="O9" s="640"/>
      <c r="P9" s="377" t="s">
        <v>1182</v>
      </c>
      <c r="Q9" s="377" t="s">
        <v>1183</v>
      </c>
      <c r="R9" s="377" t="s">
        <v>1184</v>
      </c>
      <c r="S9" s="377" t="s">
        <v>1185</v>
      </c>
    </row>
    <row r="10" spans="2:19" ht="15" customHeight="1">
      <c r="B10" s="443" t="s">
        <v>1200</v>
      </c>
      <c r="C10" s="462">
        <f>SUM(C11,C28)</f>
        <v>0</v>
      </c>
      <c r="D10" s="462">
        <f>SUM(D11,D28)</f>
        <v>0</v>
      </c>
      <c r="E10" s="462">
        <f>SUM(E11,E28)</f>
        <v>0</v>
      </c>
      <c r="F10" s="444"/>
      <c r="G10" s="144">
        <f t="shared" ref="G10:L10" si="0">SUM(G11,G28)</f>
        <v>0</v>
      </c>
      <c r="H10" s="144">
        <f t="shared" si="0"/>
        <v>0</v>
      </c>
      <c r="I10" s="144">
        <f t="shared" si="0"/>
        <v>0</v>
      </c>
      <c r="J10" s="144">
        <f t="shared" si="0"/>
        <v>0</v>
      </c>
      <c r="K10" s="144">
        <f t="shared" si="0"/>
        <v>0</v>
      </c>
      <c r="L10" s="144">
        <f t="shared" si="0"/>
        <v>0</v>
      </c>
      <c r="M10" s="444"/>
      <c r="N10" s="144">
        <f t="shared" ref="N10:S10" si="1">SUM(N11,N28)</f>
        <v>0</v>
      </c>
      <c r="O10" s="144">
        <f t="shared" si="1"/>
        <v>0</v>
      </c>
      <c r="P10" s="144">
        <f t="shared" si="1"/>
        <v>0</v>
      </c>
      <c r="Q10" s="144">
        <f t="shared" si="1"/>
        <v>0</v>
      </c>
      <c r="R10" s="144">
        <f t="shared" si="1"/>
        <v>0</v>
      </c>
      <c r="S10" s="144">
        <f t="shared" si="1"/>
        <v>0</v>
      </c>
    </row>
    <row r="11" spans="2:19" ht="15" customHeight="1">
      <c r="B11" s="448" t="s">
        <v>1202</v>
      </c>
      <c r="C11" s="462">
        <f>+SUM(C12:C18,C21,C24)</f>
        <v>0</v>
      </c>
      <c r="D11" s="462">
        <f>+SUM(D12:D18,D21,D24)</f>
        <v>0</v>
      </c>
      <c r="E11" s="462">
        <f>+SUM(E12:E18,E21,E24)</f>
        <v>0</v>
      </c>
      <c r="F11" s="444"/>
      <c r="G11" s="144">
        <f t="shared" ref="G11:L11" si="2">+SUM(G12:G18,G21,G24)</f>
        <v>0</v>
      </c>
      <c r="H11" s="144">
        <f t="shared" si="2"/>
        <v>0</v>
      </c>
      <c r="I11" s="144">
        <f t="shared" si="2"/>
        <v>0</v>
      </c>
      <c r="J11" s="144">
        <f t="shared" si="2"/>
        <v>0</v>
      </c>
      <c r="K11" s="144">
        <f t="shared" si="2"/>
        <v>0</v>
      </c>
      <c r="L11" s="144">
        <f t="shared" si="2"/>
        <v>0</v>
      </c>
      <c r="M11" s="444"/>
      <c r="N11" s="144">
        <f t="shared" ref="N11:S11" si="3">+SUM(N12:N18,N21,N24)</f>
        <v>0</v>
      </c>
      <c r="O11" s="144">
        <f t="shared" si="3"/>
        <v>0</v>
      </c>
      <c r="P11" s="144">
        <f t="shared" si="3"/>
        <v>0</v>
      </c>
      <c r="Q11" s="144">
        <f t="shared" si="3"/>
        <v>0</v>
      </c>
      <c r="R11" s="144">
        <f t="shared" si="3"/>
        <v>0</v>
      </c>
      <c r="S11" s="144">
        <f t="shared" si="3"/>
        <v>0</v>
      </c>
    </row>
    <row r="12" spans="2:19" ht="15" customHeight="1">
      <c r="B12" s="425" t="s">
        <v>1203</v>
      </c>
      <c r="C12" s="462">
        <f t="shared" ref="C12:C17" si="4">SUM(I12:L12)</f>
        <v>0</v>
      </c>
      <c r="D12" s="462">
        <f t="shared" ref="D12:D17" si="5">C12-E12</f>
        <v>0</v>
      </c>
      <c r="E12" s="462">
        <f t="shared" ref="E12:E17" si="6">SUM(P12:S12)</f>
        <v>0</v>
      </c>
      <c r="F12" s="444"/>
      <c r="G12" s="148"/>
      <c r="H12" s="148"/>
      <c r="I12" s="148"/>
      <c r="J12" s="148"/>
      <c r="K12" s="144">
        <f t="shared" ref="K12:K17" si="7">R12</f>
        <v>0</v>
      </c>
      <c r="L12" s="148"/>
      <c r="M12" s="444"/>
      <c r="N12" s="148"/>
      <c r="O12" s="148"/>
      <c r="P12" s="148"/>
      <c r="Q12" s="148"/>
      <c r="R12" s="148"/>
      <c r="S12" s="148"/>
    </row>
    <row r="13" spans="2:19" ht="15" customHeight="1">
      <c r="B13" s="425" t="s">
        <v>1206</v>
      </c>
      <c r="C13" s="462">
        <f t="shared" si="4"/>
        <v>0</v>
      </c>
      <c r="D13" s="462">
        <f t="shared" si="5"/>
        <v>0</v>
      </c>
      <c r="E13" s="462">
        <f t="shared" si="6"/>
        <v>0</v>
      </c>
      <c r="F13" s="444"/>
      <c r="G13" s="148"/>
      <c r="H13" s="148"/>
      <c r="I13" s="148"/>
      <c r="J13" s="148"/>
      <c r="K13" s="144">
        <f t="shared" si="7"/>
        <v>0</v>
      </c>
      <c r="L13" s="148"/>
      <c r="M13" s="444"/>
      <c r="N13" s="148"/>
      <c r="O13" s="148"/>
      <c r="P13" s="148"/>
      <c r="Q13" s="148"/>
      <c r="R13" s="148"/>
      <c r="S13" s="148"/>
    </row>
    <row r="14" spans="2:19" ht="15" customHeight="1">
      <c r="B14" s="425" t="s">
        <v>1209</v>
      </c>
      <c r="C14" s="462">
        <f t="shared" si="4"/>
        <v>0</v>
      </c>
      <c r="D14" s="462">
        <f t="shared" si="5"/>
        <v>0</v>
      </c>
      <c r="E14" s="462">
        <f t="shared" si="6"/>
        <v>0</v>
      </c>
      <c r="F14" s="444"/>
      <c r="G14" s="148"/>
      <c r="H14" s="148"/>
      <c r="I14" s="148"/>
      <c r="J14" s="148"/>
      <c r="K14" s="144">
        <f t="shared" si="7"/>
        <v>0</v>
      </c>
      <c r="L14" s="148"/>
      <c r="M14" s="444"/>
      <c r="N14" s="148"/>
      <c r="O14" s="148"/>
      <c r="P14" s="148"/>
      <c r="Q14" s="148"/>
      <c r="R14" s="148"/>
      <c r="S14" s="148"/>
    </row>
    <row r="15" spans="2:19" ht="15" customHeight="1">
      <c r="B15" s="425" t="s">
        <v>1212</v>
      </c>
      <c r="C15" s="462">
        <f t="shared" si="4"/>
        <v>0</v>
      </c>
      <c r="D15" s="462">
        <f t="shared" si="5"/>
        <v>0</v>
      </c>
      <c r="E15" s="462">
        <f t="shared" si="6"/>
        <v>0</v>
      </c>
      <c r="F15" s="444"/>
      <c r="G15" s="148"/>
      <c r="H15" s="148"/>
      <c r="I15" s="148"/>
      <c r="J15" s="148"/>
      <c r="K15" s="144">
        <f t="shared" si="7"/>
        <v>0</v>
      </c>
      <c r="L15" s="148"/>
      <c r="M15" s="444"/>
      <c r="N15" s="148"/>
      <c r="O15" s="148"/>
      <c r="P15" s="148"/>
      <c r="Q15" s="148"/>
      <c r="R15" s="148"/>
      <c r="S15" s="148"/>
    </row>
    <row r="16" spans="2:19" ht="15" customHeight="1">
      <c r="B16" s="425" t="s">
        <v>1215</v>
      </c>
      <c r="C16" s="462">
        <f t="shared" si="4"/>
        <v>0</v>
      </c>
      <c r="D16" s="462">
        <f t="shared" si="5"/>
        <v>0</v>
      </c>
      <c r="E16" s="462">
        <f t="shared" si="6"/>
        <v>0</v>
      </c>
      <c r="F16" s="444"/>
      <c r="G16" s="148"/>
      <c r="H16" s="148"/>
      <c r="I16" s="148"/>
      <c r="J16" s="148"/>
      <c r="K16" s="144">
        <f t="shared" si="7"/>
        <v>0</v>
      </c>
      <c r="L16" s="148"/>
      <c r="M16" s="444"/>
      <c r="N16" s="148"/>
      <c r="O16" s="148"/>
      <c r="P16" s="148"/>
      <c r="Q16" s="148"/>
      <c r="R16" s="148"/>
      <c r="S16" s="148"/>
    </row>
    <row r="17" spans="2:19" ht="15" customHeight="1">
      <c r="B17" s="425" t="s">
        <v>1218</v>
      </c>
      <c r="C17" s="462">
        <f t="shared" si="4"/>
        <v>0</v>
      </c>
      <c r="D17" s="462">
        <f t="shared" si="5"/>
        <v>0</v>
      </c>
      <c r="E17" s="462">
        <f t="shared" si="6"/>
        <v>0</v>
      </c>
      <c r="F17" s="444"/>
      <c r="G17" s="148"/>
      <c r="H17" s="148"/>
      <c r="I17" s="148"/>
      <c r="J17" s="148"/>
      <c r="K17" s="144">
        <f t="shared" si="7"/>
        <v>0</v>
      </c>
      <c r="L17" s="148"/>
      <c r="M17" s="444"/>
      <c r="N17" s="148"/>
      <c r="O17" s="148"/>
      <c r="P17" s="148"/>
      <c r="Q17" s="148"/>
      <c r="R17" s="148"/>
      <c r="S17" s="148"/>
    </row>
    <row r="18" spans="2:19" ht="15" customHeight="1">
      <c r="B18" s="450" t="s">
        <v>1221</v>
      </c>
      <c r="C18" s="462">
        <f>+C19+C20</f>
        <v>0</v>
      </c>
      <c r="D18" s="462">
        <f>+D19+D20</f>
        <v>0</v>
      </c>
      <c r="E18" s="462">
        <f>+E19+E20</f>
        <v>0</v>
      </c>
      <c r="F18" s="444"/>
      <c r="G18" s="144">
        <f t="shared" ref="G18:L18" si="8">+G19+G20</f>
        <v>0</v>
      </c>
      <c r="H18" s="144">
        <f t="shared" si="8"/>
        <v>0</v>
      </c>
      <c r="I18" s="144">
        <f t="shared" si="8"/>
        <v>0</v>
      </c>
      <c r="J18" s="144">
        <f t="shared" si="8"/>
        <v>0</v>
      </c>
      <c r="K18" s="144">
        <f t="shared" si="8"/>
        <v>0</v>
      </c>
      <c r="L18" s="144">
        <f t="shared" si="8"/>
        <v>0</v>
      </c>
      <c r="M18" s="444"/>
      <c r="N18" s="144">
        <f t="shared" ref="N18:S18" si="9">+N19+N20</f>
        <v>0</v>
      </c>
      <c r="O18" s="144">
        <f t="shared" si="9"/>
        <v>0</v>
      </c>
      <c r="P18" s="144">
        <f t="shared" si="9"/>
        <v>0</v>
      </c>
      <c r="Q18" s="144">
        <f t="shared" si="9"/>
        <v>0</v>
      </c>
      <c r="R18" s="144">
        <f t="shared" si="9"/>
        <v>0</v>
      </c>
      <c r="S18" s="144">
        <f t="shared" si="9"/>
        <v>0</v>
      </c>
    </row>
    <row r="19" spans="2:19" ht="15" customHeight="1">
      <c r="B19" s="451" t="s">
        <v>1223</v>
      </c>
      <c r="C19" s="463">
        <f>SUM(I19:L19)</f>
        <v>0</v>
      </c>
      <c r="D19" s="463">
        <f>C19-E19</f>
        <v>0</v>
      </c>
      <c r="E19" s="463">
        <f>SUM(P19:S19)</f>
        <v>0</v>
      </c>
      <c r="F19" s="444"/>
      <c r="G19" s="148"/>
      <c r="H19" s="148"/>
      <c r="I19" s="148"/>
      <c r="J19" s="148"/>
      <c r="K19" s="144">
        <f>R19</f>
        <v>0</v>
      </c>
      <c r="L19" s="148"/>
      <c r="M19" s="444"/>
      <c r="N19" s="148"/>
      <c r="O19" s="148"/>
      <c r="P19" s="148"/>
      <c r="Q19" s="148"/>
      <c r="R19" s="148"/>
      <c r="S19" s="148"/>
    </row>
    <row r="20" spans="2:19" ht="15" customHeight="1">
      <c r="B20" s="451" t="s">
        <v>1226</v>
      </c>
      <c r="C20" s="463">
        <f>SUM(I20:L20)</f>
        <v>0</v>
      </c>
      <c r="D20" s="463">
        <f>C20-E20</f>
        <v>0</v>
      </c>
      <c r="E20" s="463">
        <f>SUM(P20:S20)</f>
        <v>0</v>
      </c>
      <c r="F20" s="444"/>
      <c r="G20" s="148"/>
      <c r="H20" s="148"/>
      <c r="I20" s="148"/>
      <c r="J20" s="148"/>
      <c r="K20" s="144">
        <f>R20</f>
        <v>0</v>
      </c>
      <c r="L20" s="148"/>
      <c r="M20" s="444"/>
      <c r="N20" s="148"/>
      <c r="O20" s="148"/>
      <c r="P20" s="148"/>
      <c r="Q20" s="148"/>
      <c r="R20" s="148"/>
      <c r="S20" s="148"/>
    </row>
    <row r="21" spans="2:19" ht="15" customHeight="1">
      <c r="B21" s="450" t="s">
        <v>1229</v>
      </c>
      <c r="C21" s="462">
        <f>+C22+C23</f>
        <v>0</v>
      </c>
      <c r="D21" s="462">
        <f>+D22+D23</f>
        <v>0</v>
      </c>
      <c r="E21" s="462">
        <f>+E22+E23</f>
        <v>0</v>
      </c>
      <c r="F21" s="444"/>
      <c r="G21" s="144">
        <f t="shared" ref="G21:L21" si="10">+G22+G23</f>
        <v>0</v>
      </c>
      <c r="H21" s="144">
        <f t="shared" si="10"/>
        <v>0</v>
      </c>
      <c r="I21" s="144">
        <f t="shared" si="10"/>
        <v>0</v>
      </c>
      <c r="J21" s="144">
        <f t="shared" si="10"/>
        <v>0</v>
      </c>
      <c r="K21" s="144">
        <f t="shared" si="10"/>
        <v>0</v>
      </c>
      <c r="L21" s="144">
        <f t="shared" si="10"/>
        <v>0</v>
      </c>
      <c r="M21" s="444"/>
      <c r="N21" s="144">
        <f t="shared" ref="N21:S21" si="11">+N22+N23</f>
        <v>0</v>
      </c>
      <c r="O21" s="144">
        <f t="shared" si="11"/>
        <v>0</v>
      </c>
      <c r="P21" s="144">
        <f t="shared" si="11"/>
        <v>0</v>
      </c>
      <c r="Q21" s="144">
        <f t="shared" si="11"/>
        <v>0</v>
      </c>
      <c r="R21" s="144">
        <f t="shared" si="11"/>
        <v>0</v>
      </c>
      <c r="S21" s="144">
        <f t="shared" si="11"/>
        <v>0</v>
      </c>
    </row>
    <row r="22" spans="2:19" ht="15" customHeight="1">
      <c r="B22" s="451" t="s">
        <v>1231</v>
      </c>
      <c r="C22" s="463">
        <f>SUM(I22:L22)</f>
        <v>0</v>
      </c>
      <c r="D22" s="463">
        <f>C22-E22</f>
        <v>0</v>
      </c>
      <c r="E22" s="463">
        <f>SUM(P22:S22)</f>
        <v>0</v>
      </c>
      <c r="F22" s="444"/>
      <c r="G22" s="148"/>
      <c r="H22" s="148"/>
      <c r="I22" s="148"/>
      <c r="J22" s="148"/>
      <c r="K22" s="144">
        <f>R22</f>
        <v>0</v>
      </c>
      <c r="L22" s="148"/>
      <c r="M22" s="444"/>
      <c r="N22" s="148"/>
      <c r="O22" s="148"/>
      <c r="P22" s="148"/>
      <c r="Q22" s="148"/>
      <c r="R22" s="148"/>
      <c r="S22" s="148"/>
    </row>
    <row r="23" spans="2:19" ht="15" customHeight="1">
      <c r="B23" s="451" t="s">
        <v>1234</v>
      </c>
      <c r="C23" s="463">
        <f>SUM(I23:L23)</f>
        <v>0</v>
      </c>
      <c r="D23" s="463">
        <f>C23-E23</f>
        <v>0</v>
      </c>
      <c r="E23" s="463">
        <f>SUM(P23:S23)</f>
        <v>0</v>
      </c>
      <c r="F23" s="444"/>
      <c r="G23" s="148"/>
      <c r="H23" s="148"/>
      <c r="I23" s="148"/>
      <c r="J23" s="148"/>
      <c r="K23" s="144">
        <f>R23</f>
        <v>0</v>
      </c>
      <c r="L23" s="148"/>
      <c r="M23" s="444"/>
      <c r="N23" s="148"/>
      <c r="O23" s="148"/>
      <c r="P23" s="148"/>
      <c r="Q23" s="148"/>
      <c r="R23" s="148"/>
      <c r="S23" s="148"/>
    </row>
    <row r="24" spans="2:19" s="139" customFormat="1" ht="15" customHeight="1">
      <c r="B24" s="450" t="s">
        <v>1237</v>
      </c>
      <c r="C24" s="462">
        <f>+C25+C26+C27</f>
        <v>0</v>
      </c>
      <c r="D24" s="462">
        <f>+D25+D26+D27</f>
        <v>0</v>
      </c>
      <c r="E24" s="462">
        <f>+E25+E26+E27</f>
        <v>0</v>
      </c>
      <c r="F24" s="452"/>
      <c r="G24" s="144">
        <f t="shared" ref="G24:L24" si="12">+G25+G26+G27</f>
        <v>0</v>
      </c>
      <c r="H24" s="144">
        <f t="shared" si="12"/>
        <v>0</v>
      </c>
      <c r="I24" s="144">
        <f t="shared" si="12"/>
        <v>0</v>
      </c>
      <c r="J24" s="144">
        <f t="shared" si="12"/>
        <v>0</v>
      </c>
      <c r="K24" s="144">
        <f t="shared" si="12"/>
        <v>0</v>
      </c>
      <c r="L24" s="144">
        <f t="shared" si="12"/>
        <v>0</v>
      </c>
      <c r="M24" s="452"/>
      <c r="N24" s="144">
        <f t="shared" ref="N24:S24" si="13">+N25+N26+N27</f>
        <v>0</v>
      </c>
      <c r="O24" s="144">
        <f t="shared" si="13"/>
        <v>0</v>
      </c>
      <c r="P24" s="144">
        <f t="shared" si="13"/>
        <v>0</v>
      </c>
      <c r="Q24" s="144">
        <f t="shared" si="13"/>
        <v>0</v>
      </c>
      <c r="R24" s="144">
        <f t="shared" si="13"/>
        <v>0</v>
      </c>
      <c r="S24" s="144">
        <f t="shared" si="13"/>
        <v>0</v>
      </c>
    </row>
    <row r="25" spans="2:19" s="139" customFormat="1" ht="15" customHeight="1">
      <c r="B25" s="451" t="s">
        <v>1240</v>
      </c>
      <c r="C25" s="463">
        <f>SUM(I25:L25)</f>
        <v>0</v>
      </c>
      <c r="D25" s="463">
        <f>C25-E25</f>
        <v>0</v>
      </c>
      <c r="E25" s="463">
        <f>SUM(P25:S25)</f>
        <v>0</v>
      </c>
      <c r="F25" s="452"/>
      <c r="G25" s="148"/>
      <c r="H25" s="148"/>
      <c r="I25" s="148"/>
      <c r="J25" s="148"/>
      <c r="K25" s="144">
        <f>R25</f>
        <v>0</v>
      </c>
      <c r="L25" s="148"/>
      <c r="M25" s="452"/>
      <c r="N25" s="148"/>
      <c r="O25" s="148"/>
      <c r="P25" s="148"/>
      <c r="Q25" s="148"/>
      <c r="R25" s="148"/>
      <c r="S25" s="148"/>
    </row>
    <row r="26" spans="2:19" s="139" customFormat="1" ht="15" customHeight="1">
      <c r="B26" s="451" t="s">
        <v>1354</v>
      </c>
      <c r="C26" s="463">
        <f>SUM(I26:L26)</f>
        <v>0</v>
      </c>
      <c r="D26" s="463">
        <f>C26-E26</f>
        <v>0</v>
      </c>
      <c r="E26" s="463">
        <f>SUM(P26:S26)</f>
        <v>0</v>
      </c>
      <c r="F26" s="452"/>
      <c r="G26" s="148"/>
      <c r="H26" s="148"/>
      <c r="I26" s="148"/>
      <c r="J26" s="148"/>
      <c r="K26" s="144">
        <f>R26</f>
        <v>0</v>
      </c>
      <c r="L26" s="148"/>
      <c r="M26" s="452"/>
      <c r="N26" s="148"/>
      <c r="O26" s="148"/>
      <c r="P26" s="148"/>
      <c r="Q26" s="148"/>
      <c r="R26" s="148"/>
      <c r="S26" s="148"/>
    </row>
    <row r="27" spans="2:19" s="139" customFormat="1" ht="15" customHeight="1">
      <c r="B27" s="451" t="s">
        <v>1246</v>
      </c>
      <c r="C27" s="463">
        <f>SUM(I27:L27)</f>
        <v>0</v>
      </c>
      <c r="D27" s="463">
        <f>C27-E27</f>
        <v>0</v>
      </c>
      <c r="E27" s="463">
        <f>SUM(P27:S27)</f>
        <v>0</v>
      </c>
      <c r="F27" s="452"/>
      <c r="G27" s="148"/>
      <c r="H27" s="148"/>
      <c r="I27" s="148"/>
      <c r="J27" s="148"/>
      <c r="K27" s="144">
        <f>R27</f>
        <v>0</v>
      </c>
      <c r="L27" s="148"/>
      <c r="M27" s="452"/>
      <c r="N27" s="148"/>
      <c r="O27" s="148"/>
      <c r="P27" s="148"/>
      <c r="Q27" s="148"/>
      <c r="R27" s="148"/>
      <c r="S27" s="148"/>
    </row>
    <row r="28" spans="2:19" ht="15" customHeight="1">
      <c r="B28" s="448" t="s">
        <v>1249</v>
      </c>
      <c r="C28" s="462">
        <f>+SUM(C29:C35,C38,C41)</f>
        <v>0</v>
      </c>
      <c r="D28" s="462">
        <f>+SUM(D29:D35,D38,D41)</f>
        <v>0</v>
      </c>
      <c r="E28" s="462">
        <f>+SUM(E29:E35,E38,E41)</f>
        <v>0</v>
      </c>
      <c r="F28" s="444"/>
      <c r="G28" s="144">
        <f t="shared" ref="G28:L28" si="14">+SUM(G29:G35,G38,G41)</f>
        <v>0</v>
      </c>
      <c r="H28" s="144">
        <f t="shared" si="14"/>
        <v>0</v>
      </c>
      <c r="I28" s="144">
        <f t="shared" si="14"/>
        <v>0</v>
      </c>
      <c r="J28" s="144">
        <f t="shared" si="14"/>
        <v>0</v>
      </c>
      <c r="K28" s="144">
        <f t="shared" si="14"/>
        <v>0</v>
      </c>
      <c r="L28" s="144">
        <f t="shared" si="14"/>
        <v>0</v>
      </c>
      <c r="M28" s="444"/>
      <c r="N28" s="144">
        <f t="shared" ref="N28:S28" si="15">+SUM(N29:N35,N38,N41)</f>
        <v>0</v>
      </c>
      <c r="O28" s="144">
        <f t="shared" si="15"/>
        <v>0</v>
      </c>
      <c r="P28" s="144">
        <f t="shared" si="15"/>
        <v>0</v>
      </c>
      <c r="Q28" s="144">
        <f t="shared" si="15"/>
        <v>0</v>
      </c>
      <c r="R28" s="144">
        <f t="shared" si="15"/>
        <v>0</v>
      </c>
      <c r="S28" s="144">
        <f t="shared" si="15"/>
        <v>0</v>
      </c>
    </row>
    <row r="29" spans="2:19" ht="15" customHeight="1">
      <c r="B29" s="425" t="s">
        <v>1203</v>
      </c>
      <c r="C29" s="462">
        <f t="shared" ref="C29:C34" si="16">SUM(I29:L29)</f>
        <v>0</v>
      </c>
      <c r="D29" s="462">
        <f t="shared" ref="D29:D34" si="17">C29-E29</f>
        <v>0</v>
      </c>
      <c r="E29" s="462">
        <f t="shared" ref="E29:E34" si="18">SUM(P29:S29)</f>
        <v>0</v>
      </c>
      <c r="F29" s="444"/>
      <c r="G29" s="148"/>
      <c r="H29" s="148"/>
      <c r="I29" s="148"/>
      <c r="J29" s="148"/>
      <c r="K29" s="144">
        <f t="shared" ref="K29:K34" si="19">R29</f>
        <v>0</v>
      </c>
      <c r="L29" s="148"/>
      <c r="M29" s="444"/>
      <c r="N29" s="148"/>
      <c r="O29" s="148"/>
      <c r="P29" s="148"/>
      <c r="Q29" s="148"/>
      <c r="R29" s="148"/>
      <c r="S29" s="148"/>
    </row>
    <row r="30" spans="2:19" ht="15" customHeight="1">
      <c r="B30" s="425" t="s">
        <v>1206</v>
      </c>
      <c r="C30" s="462">
        <f t="shared" si="16"/>
        <v>0</v>
      </c>
      <c r="D30" s="462">
        <f t="shared" si="17"/>
        <v>0</v>
      </c>
      <c r="E30" s="462">
        <f t="shared" si="18"/>
        <v>0</v>
      </c>
      <c r="F30" s="444"/>
      <c r="G30" s="148"/>
      <c r="H30" s="148"/>
      <c r="I30" s="148"/>
      <c r="J30" s="148"/>
      <c r="K30" s="144">
        <f t="shared" si="19"/>
        <v>0</v>
      </c>
      <c r="L30" s="148"/>
      <c r="M30" s="444"/>
      <c r="N30" s="148"/>
      <c r="O30" s="148"/>
      <c r="P30" s="148"/>
      <c r="Q30" s="148"/>
      <c r="R30" s="148"/>
      <c r="S30" s="148"/>
    </row>
    <row r="31" spans="2:19" ht="15" customHeight="1">
      <c r="B31" s="425" t="s">
        <v>1209</v>
      </c>
      <c r="C31" s="462">
        <f t="shared" si="16"/>
        <v>0</v>
      </c>
      <c r="D31" s="462">
        <f t="shared" si="17"/>
        <v>0</v>
      </c>
      <c r="E31" s="462">
        <f t="shared" si="18"/>
        <v>0</v>
      </c>
      <c r="F31" s="444"/>
      <c r="G31" s="148"/>
      <c r="H31" s="148"/>
      <c r="I31" s="148"/>
      <c r="J31" s="148"/>
      <c r="K31" s="144">
        <f t="shared" si="19"/>
        <v>0</v>
      </c>
      <c r="L31" s="148"/>
      <c r="M31" s="444"/>
      <c r="N31" s="148"/>
      <c r="O31" s="148"/>
      <c r="P31" s="148"/>
      <c r="Q31" s="148"/>
      <c r="R31" s="148"/>
      <c r="S31" s="148"/>
    </row>
    <row r="32" spans="2:19" ht="15" customHeight="1">
      <c r="B32" s="425" t="s">
        <v>1212</v>
      </c>
      <c r="C32" s="462">
        <f t="shared" si="16"/>
        <v>0</v>
      </c>
      <c r="D32" s="462">
        <f t="shared" si="17"/>
        <v>0</v>
      </c>
      <c r="E32" s="462">
        <f t="shared" si="18"/>
        <v>0</v>
      </c>
      <c r="F32" s="444"/>
      <c r="G32" s="148"/>
      <c r="H32" s="148"/>
      <c r="I32" s="148"/>
      <c r="J32" s="148"/>
      <c r="K32" s="144">
        <f t="shared" si="19"/>
        <v>0</v>
      </c>
      <c r="L32" s="148"/>
      <c r="M32" s="444"/>
      <c r="N32" s="148"/>
      <c r="O32" s="148"/>
      <c r="P32" s="148"/>
      <c r="Q32" s="148"/>
      <c r="R32" s="148"/>
      <c r="S32" s="148"/>
    </row>
    <row r="33" spans="2:19" ht="15" customHeight="1">
      <c r="B33" s="425" t="s">
        <v>1215</v>
      </c>
      <c r="C33" s="462">
        <f t="shared" si="16"/>
        <v>0</v>
      </c>
      <c r="D33" s="462">
        <f t="shared" si="17"/>
        <v>0</v>
      </c>
      <c r="E33" s="462">
        <f t="shared" si="18"/>
        <v>0</v>
      </c>
      <c r="F33" s="444"/>
      <c r="G33" s="148"/>
      <c r="H33" s="148"/>
      <c r="I33" s="148"/>
      <c r="J33" s="148"/>
      <c r="K33" s="144">
        <f t="shared" si="19"/>
        <v>0</v>
      </c>
      <c r="L33" s="148"/>
      <c r="M33" s="444"/>
      <c r="N33" s="148"/>
      <c r="O33" s="148"/>
      <c r="P33" s="148"/>
      <c r="Q33" s="148"/>
      <c r="R33" s="148"/>
      <c r="S33" s="148"/>
    </row>
    <row r="34" spans="2:19" ht="15" customHeight="1">
      <c r="B34" s="425" t="s">
        <v>1218</v>
      </c>
      <c r="C34" s="462">
        <f t="shared" si="16"/>
        <v>0</v>
      </c>
      <c r="D34" s="462">
        <f t="shared" si="17"/>
        <v>0</v>
      </c>
      <c r="E34" s="462">
        <f t="shared" si="18"/>
        <v>0</v>
      </c>
      <c r="F34" s="444"/>
      <c r="G34" s="148"/>
      <c r="H34" s="148"/>
      <c r="I34" s="148"/>
      <c r="J34" s="148"/>
      <c r="K34" s="144">
        <f t="shared" si="19"/>
        <v>0</v>
      </c>
      <c r="L34" s="148"/>
      <c r="M34" s="444"/>
      <c r="N34" s="148"/>
      <c r="O34" s="148"/>
      <c r="P34" s="148"/>
      <c r="Q34" s="148"/>
      <c r="R34" s="148"/>
      <c r="S34" s="148"/>
    </row>
    <row r="35" spans="2:19" ht="15" customHeight="1">
      <c r="B35" s="450" t="s">
        <v>1221</v>
      </c>
      <c r="C35" s="462">
        <f>+C36+C37</f>
        <v>0</v>
      </c>
      <c r="D35" s="462">
        <f>+D36+D37</f>
        <v>0</v>
      </c>
      <c r="E35" s="462">
        <f>+E36+E37</f>
        <v>0</v>
      </c>
      <c r="F35" s="444"/>
      <c r="G35" s="144">
        <f t="shared" ref="G35:L35" si="20">+G36+G37</f>
        <v>0</v>
      </c>
      <c r="H35" s="144">
        <f t="shared" si="20"/>
        <v>0</v>
      </c>
      <c r="I35" s="144">
        <f t="shared" si="20"/>
        <v>0</v>
      </c>
      <c r="J35" s="144">
        <f t="shared" si="20"/>
        <v>0</v>
      </c>
      <c r="K35" s="144">
        <f t="shared" si="20"/>
        <v>0</v>
      </c>
      <c r="L35" s="144">
        <f t="shared" si="20"/>
        <v>0</v>
      </c>
      <c r="M35" s="444"/>
      <c r="N35" s="144">
        <f t="shared" ref="N35:S35" si="21">+N36+N37</f>
        <v>0</v>
      </c>
      <c r="O35" s="144">
        <f t="shared" si="21"/>
        <v>0</v>
      </c>
      <c r="P35" s="144">
        <f t="shared" si="21"/>
        <v>0</v>
      </c>
      <c r="Q35" s="144">
        <f t="shared" si="21"/>
        <v>0</v>
      </c>
      <c r="R35" s="144">
        <f t="shared" si="21"/>
        <v>0</v>
      </c>
      <c r="S35" s="144">
        <f t="shared" si="21"/>
        <v>0</v>
      </c>
    </row>
    <row r="36" spans="2:19" ht="15" customHeight="1">
      <c r="B36" s="451" t="s">
        <v>1223</v>
      </c>
      <c r="C36" s="463">
        <f>SUM(I36:L36)</f>
        <v>0</v>
      </c>
      <c r="D36" s="463">
        <f>C36-E36</f>
        <v>0</v>
      </c>
      <c r="E36" s="463">
        <f>SUM(P36:S36)</f>
        <v>0</v>
      </c>
      <c r="F36" s="444"/>
      <c r="G36" s="148"/>
      <c r="H36" s="148"/>
      <c r="I36" s="148"/>
      <c r="J36" s="148"/>
      <c r="K36" s="144">
        <f>R36</f>
        <v>0</v>
      </c>
      <c r="L36" s="148"/>
      <c r="M36" s="444"/>
      <c r="N36" s="148"/>
      <c r="O36" s="148"/>
      <c r="P36" s="148"/>
      <c r="Q36" s="148"/>
      <c r="R36" s="148"/>
      <c r="S36" s="148"/>
    </row>
    <row r="37" spans="2:19" ht="15" customHeight="1">
      <c r="B37" s="451" t="s">
        <v>1226</v>
      </c>
      <c r="C37" s="463">
        <f>SUM(I37:L37)</f>
        <v>0</v>
      </c>
      <c r="D37" s="463">
        <f>C37-E37</f>
        <v>0</v>
      </c>
      <c r="E37" s="463">
        <f>SUM(P37:S37)</f>
        <v>0</v>
      </c>
      <c r="F37" s="444"/>
      <c r="G37" s="148"/>
      <c r="H37" s="148"/>
      <c r="I37" s="148"/>
      <c r="J37" s="148"/>
      <c r="K37" s="144">
        <f>R37</f>
        <v>0</v>
      </c>
      <c r="L37" s="148"/>
      <c r="M37" s="444"/>
      <c r="N37" s="148"/>
      <c r="O37" s="148"/>
      <c r="P37" s="148"/>
      <c r="Q37" s="148"/>
      <c r="R37" s="148"/>
      <c r="S37" s="148"/>
    </row>
    <row r="38" spans="2:19" ht="15" customHeight="1">
      <c r="B38" s="450" t="s">
        <v>1229</v>
      </c>
      <c r="C38" s="462">
        <f>+C39+C40</f>
        <v>0</v>
      </c>
      <c r="D38" s="462">
        <f>+D39+D40</f>
        <v>0</v>
      </c>
      <c r="E38" s="462">
        <f>+E39+E40</f>
        <v>0</v>
      </c>
      <c r="F38" s="444"/>
      <c r="G38" s="144">
        <f t="shared" ref="G38:L38" si="22">+G39+G40</f>
        <v>0</v>
      </c>
      <c r="H38" s="144">
        <f t="shared" si="22"/>
        <v>0</v>
      </c>
      <c r="I38" s="144">
        <f t="shared" si="22"/>
        <v>0</v>
      </c>
      <c r="J38" s="144">
        <f t="shared" si="22"/>
        <v>0</v>
      </c>
      <c r="K38" s="144">
        <f t="shared" si="22"/>
        <v>0</v>
      </c>
      <c r="L38" s="144">
        <f t="shared" si="22"/>
        <v>0</v>
      </c>
      <c r="M38" s="444"/>
      <c r="N38" s="144">
        <f t="shared" ref="N38:S38" si="23">+N39+N40</f>
        <v>0</v>
      </c>
      <c r="O38" s="144">
        <f t="shared" si="23"/>
        <v>0</v>
      </c>
      <c r="P38" s="144">
        <f t="shared" si="23"/>
        <v>0</v>
      </c>
      <c r="Q38" s="144">
        <f t="shared" si="23"/>
        <v>0</v>
      </c>
      <c r="R38" s="144">
        <f t="shared" si="23"/>
        <v>0</v>
      </c>
      <c r="S38" s="144">
        <f t="shared" si="23"/>
        <v>0</v>
      </c>
    </row>
    <row r="39" spans="2:19" ht="15" customHeight="1">
      <c r="B39" s="451" t="s">
        <v>1231</v>
      </c>
      <c r="C39" s="463">
        <f>SUM(I39:L39)</f>
        <v>0</v>
      </c>
      <c r="D39" s="463">
        <f>C39-E39</f>
        <v>0</v>
      </c>
      <c r="E39" s="463">
        <f>SUM(P39:S39)</f>
        <v>0</v>
      </c>
      <c r="F39" s="444"/>
      <c r="G39" s="148"/>
      <c r="H39" s="148"/>
      <c r="I39" s="148"/>
      <c r="J39" s="148"/>
      <c r="K39" s="144">
        <f>R39</f>
        <v>0</v>
      </c>
      <c r="L39" s="148"/>
      <c r="M39" s="444"/>
      <c r="N39" s="148"/>
      <c r="O39" s="148"/>
      <c r="P39" s="148"/>
      <c r="Q39" s="148"/>
      <c r="R39" s="148"/>
      <c r="S39" s="148"/>
    </row>
    <row r="40" spans="2:19" ht="15" customHeight="1">
      <c r="B40" s="451" t="s">
        <v>1234</v>
      </c>
      <c r="C40" s="463">
        <f>SUM(I40:L40)</f>
        <v>0</v>
      </c>
      <c r="D40" s="463">
        <f>C40-E40</f>
        <v>0</v>
      </c>
      <c r="E40" s="463">
        <f>SUM(P40:S40)</f>
        <v>0</v>
      </c>
      <c r="F40" s="444"/>
      <c r="G40" s="148"/>
      <c r="H40" s="148"/>
      <c r="I40" s="148"/>
      <c r="J40" s="148"/>
      <c r="K40" s="144">
        <f>R40</f>
        <v>0</v>
      </c>
      <c r="L40" s="148"/>
      <c r="M40" s="444"/>
      <c r="N40" s="148"/>
      <c r="O40" s="148"/>
      <c r="P40" s="148"/>
      <c r="Q40" s="148"/>
      <c r="R40" s="148"/>
      <c r="S40" s="148"/>
    </row>
    <row r="41" spans="2:19" s="139" customFormat="1" ht="15" customHeight="1">
      <c r="B41" s="450" t="s">
        <v>1237</v>
      </c>
      <c r="C41" s="462">
        <f>+C42+C43+C44</f>
        <v>0</v>
      </c>
      <c r="D41" s="462">
        <f>+D42+D43+D44</f>
        <v>0</v>
      </c>
      <c r="E41" s="462">
        <f>+E42+E43+E44</f>
        <v>0</v>
      </c>
      <c r="F41" s="452"/>
      <c r="G41" s="144">
        <f t="shared" ref="G41:L41" si="24">+G42+G43+G44</f>
        <v>0</v>
      </c>
      <c r="H41" s="144">
        <f t="shared" si="24"/>
        <v>0</v>
      </c>
      <c r="I41" s="144">
        <f t="shared" si="24"/>
        <v>0</v>
      </c>
      <c r="J41" s="144">
        <f t="shared" si="24"/>
        <v>0</v>
      </c>
      <c r="K41" s="144">
        <f t="shared" si="24"/>
        <v>0</v>
      </c>
      <c r="L41" s="144">
        <f t="shared" si="24"/>
        <v>0</v>
      </c>
      <c r="M41" s="452"/>
      <c r="N41" s="144">
        <f t="shared" ref="N41:S41" si="25">+N42+N43+N44</f>
        <v>0</v>
      </c>
      <c r="O41" s="144">
        <f t="shared" si="25"/>
        <v>0</v>
      </c>
      <c r="P41" s="144">
        <f t="shared" si="25"/>
        <v>0</v>
      </c>
      <c r="Q41" s="144">
        <f t="shared" si="25"/>
        <v>0</v>
      </c>
      <c r="R41" s="144">
        <f t="shared" si="25"/>
        <v>0</v>
      </c>
      <c r="S41" s="144">
        <f t="shared" si="25"/>
        <v>0</v>
      </c>
    </row>
    <row r="42" spans="2:19" s="139" customFormat="1" ht="15" customHeight="1">
      <c r="B42" s="451" t="s">
        <v>1240</v>
      </c>
      <c r="C42" s="463">
        <f>SUM(I42:L42)</f>
        <v>0</v>
      </c>
      <c r="D42" s="463">
        <f>C42-E42</f>
        <v>0</v>
      </c>
      <c r="E42" s="463">
        <f>SUM(P42:S42)</f>
        <v>0</v>
      </c>
      <c r="F42" s="452"/>
      <c r="G42" s="148"/>
      <c r="H42" s="148"/>
      <c r="I42" s="148"/>
      <c r="J42" s="148"/>
      <c r="K42" s="144">
        <f>R42</f>
        <v>0</v>
      </c>
      <c r="L42" s="148"/>
      <c r="M42" s="452"/>
      <c r="N42" s="148"/>
      <c r="O42" s="148"/>
      <c r="P42" s="148"/>
      <c r="Q42" s="148"/>
      <c r="R42" s="148"/>
      <c r="S42" s="148"/>
    </row>
    <row r="43" spans="2:19" s="139" customFormat="1" ht="15" customHeight="1">
      <c r="B43" s="451" t="s">
        <v>1354</v>
      </c>
      <c r="C43" s="463">
        <f>SUM(I43:L43)</f>
        <v>0</v>
      </c>
      <c r="D43" s="463">
        <f>C43-E43</f>
        <v>0</v>
      </c>
      <c r="E43" s="463">
        <f>SUM(P43:S43)</f>
        <v>0</v>
      </c>
      <c r="F43" s="452"/>
      <c r="G43" s="148"/>
      <c r="H43" s="148"/>
      <c r="I43" s="148"/>
      <c r="J43" s="148"/>
      <c r="K43" s="144">
        <f>R43</f>
        <v>0</v>
      </c>
      <c r="L43" s="148"/>
      <c r="M43" s="452"/>
      <c r="N43" s="148"/>
      <c r="O43" s="148"/>
      <c r="P43" s="148"/>
      <c r="Q43" s="148"/>
      <c r="R43" s="148"/>
      <c r="S43" s="148"/>
    </row>
    <row r="44" spans="2:19" s="139" customFormat="1" ht="15" customHeight="1">
      <c r="B44" s="451" t="s">
        <v>1246</v>
      </c>
      <c r="C44" s="463">
        <f>SUM(I44:L44)</f>
        <v>0</v>
      </c>
      <c r="D44" s="463">
        <f>C44-E44</f>
        <v>0</v>
      </c>
      <c r="E44" s="463">
        <f>SUM(P44:S44)</f>
        <v>0</v>
      </c>
      <c r="F44" s="452"/>
      <c r="G44" s="148"/>
      <c r="H44" s="148"/>
      <c r="I44" s="148"/>
      <c r="J44" s="148"/>
      <c r="K44" s="144">
        <f>R44</f>
        <v>0</v>
      </c>
      <c r="L44" s="148"/>
      <c r="M44" s="452"/>
      <c r="N44" s="148"/>
      <c r="O44" s="148"/>
      <c r="P44" s="148"/>
      <c r="Q44" s="148"/>
      <c r="R44" s="148"/>
      <c r="S44" s="148"/>
    </row>
    <row r="45" spans="2:19" ht="15" customHeight="1">
      <c r="B45" s="453" t="s">
        <v>1356</v>
      </c>
      <c r="C45" s="462">
        <f>SUM(C46,C60,C74,C85,C96,C110,C124,C135)</f>
        <v>0</v>
      </c>
      <c r="D45" s="462">
        <f>SUM(D46,D60,D74,D85,D96,D110,D124,D135)</f>
        <v>0</v>
      </c>
      <c r="E45" s="462">
        <f>SUM(E46,E60,E74,E85,E96,E110,E124,E135)</f>
        <v>0</v>
      </c>
      <c r="F45" s="444"/>
      <c r="G45" s="144">
        <f>SUM(G46,G60,G74,G85,G96,G110,G124,G135)</f>
        <v>0</v>
      </c>
      <c r="H45" s="144">
        <f>SUM(H46,H60,H74,H85,H96,H110,H124,H135)</f>
        <v>0</v>
      </c>
      <c r="I45" s="144">
        <f>SUM(I46,I60,I74,I85,I96,I110,I124,I135)</f>
        <v>0</v>
      </c>
      <c r="J45" s="144">
        <f>SUM(J46,J60,J74,J85,J96,J110,J124,J135)</f>
        <v>0</v>
      </c>
      <c r="K45" s="144">
        <f>+K46+K60+K74+K85+K96+K110+K124+K135</f>
        <v>0</v>
      </c>
      <c r="L45" s="144">
        <f>SUM(L46,L60,L74,L85,L96,L110,L124,L135)</f>
        <v>0</v>
      </c>
      <c r="M45" s="444"/>
      <c r="N45" s="144">
        <f t="shared" ref="N45:S45" si="26">SUM(N46,N60,N74,N85,N96,N110,N124,N135)</f>
        <v>0</v>
      </c>
      <c r="O45" s="144">
        <f t="shared" si="26"/>
        <v>0</v>
      </c>
      <c r="P45" s="144">
        <f t="shared" si="26"/>
        <v>0</v>
      </c>
      <c r="Q45" s="144">
        <f t="shared" si="26"/>
        <v>0</v>
      </c>
      <c r="R45" s="144">
        <f t="shared" si="26"/>
        <v>0</v>
      </c>
      <c r="S45" s="144">
        <f t="shared" si="26"/>
        <v>0</v>
      </c>
    </row>
    <row r="46" spans="2:19" ht="15" customHeight="1">
      <c r="B46" s="448" t="s">
        <v>1268</v>
      </c>
      <c r="C46" s="462">
        <f>+SUM(C47:C49,C53:C56)</f>
        <v>0</v>
      </c>
      <c r="D46" s="462">
        <f>+SUM(D47:D49,D53:D56)</f>
        <v>0</v>
      </c>
      <c r="E46" s="462">
        <f>+SUM(E47:E49,E53:E56)</f>
        <v>0</v>
      </c>
      <c r="F46" s="444"/>
      <c r="G46" s="144">
        <f t="shared" ref="G46:L46" si="27">+SUM(G47:G49,G53:G56)</f>
        <v>0</v>
      </c>
      <c r="H46" s="144">
        <f t="shared" si="27"/>
        <v>0</v>
      </c>
      <c r="I46" s="144">
        <f t="shared" si="27"/>
        <v>0</v>
      </c>
      <c r="J46" s="144">
        <f t="shared" si="27"/>
        <v>0</v>
      </c>
      <c r="K46" s="144">
        <f t="shared" si="27"/>
        <v>0</v>
      </c>
      <c r="L46" s="144">
        <f t="shared" si="27"/>
        <v>0</v>
      </c>
      <c r="M46" s="444"/>
      <c r="N46" s="144">
        <f t="shared" ref="N46:S46" si="28">+SUM(N47:N49,N53:N56)</f>
        <v>0</v>
      </c>
      <c r="O46" s="144">
        <f t="shared" si="28"/>
        <v>0</v>
      </c>
      <c r="P46" s="144">
        <f t="shared" si="28"/>
        <v>0</v>
      </c>
      <c r="Q46" s="144">
        <f t="shared" si="28"/>
        <v>0</v>
      </c>
      <c r="R46" s="144">
        <f t="shared" si="28"/>
        <v>0</v>
      </c>
      <c r="S46" s="144">
        <f t="shared" si="28"/>
        <v>0</v>
      </c>
    </row>
    <row r="47" spans="2:19" ht="15" customHeight="1">
      <c r="B47" s="425" t="s">
        <v>1203</v>
      </c>
      <c r="C47" s="462">
        <f>SUM(I47:L47)</f>
        <v>0</v>
      </c>
      <c r="D47" s="462">
        <f>C47-E47</f>
        <v>0</v>
      </c>
      <c r="E47" s="462">
        <f>SUM(P47:S47)</f>
        <v>0</v>
      </c>
      <c r="F47" s="444"/>
      <c r="G47" s="148"/>
      <c r="H47" s="148"/>
      <c r="I47" s="148"/>
      <c r="J47" s="148"/>
      <c r="K47" s="144">
        <f>R47</f>
        <v>0</v>
      </c>
      <c r="L47" s="148"/>
      <c r="M47" s="444"/>
      <c r="N47" s="148"/>
      <c r="O47" s="148"/>
      <c r="P47" s="148"/>
      <c r="Q47" s="148"/>
      <c r="R47" s="148"/>
      <c r="S47" s="148"/>
    </row>
    <row r="48" spans="2:19" ht="15" customHeight="1">
      <c r="B48" s="425" t="s">
        <v>1206</v>
      </c>
      <c r="C48" s="462">
        <f>SUM(I48:L48)</f>
        <v>0</v>
      </c>
      <c r="D48" s="462">
        <f>C48-E48</f>
        <v>0</v>
      </c>
      <c r="E48" s="462">
        <f>SUM(P48:S48)</f>
        <v>0</v>
      </c>
      <c r="F48" s="444"/>
      <c r="G48" s="148"/>
      <c r="H48" s="148"/>
      <c r="I48" s="148"/>
      <c r="J48" s="148"/>
      <c r="K48" s="144">
        <f>R48</f>
        <v>0</v>
      </c>
      <c r="L48" s="148"/>
      <c r="M48" s="444"/>
      <c r="N48" s="148"/>
      <c r="O48" s="148"/>
      <c r="P48" s="148"/>
      <c r="Q48" s="148"/>
      <c r="R48" s="148"/>
      <c r="S48" s="148"/>
    </row>
    <row r="49" spans="2:19" ht="15" customHeight="1">
      <c r="B49" s="425" t="s">
        <v>1273</v>
      </c>
      <c r="C49" s="462">
        <f>SUM(C50:C52)</f>
        <v>0</v>
      </c>
      <c r="D49" s="462">
        <f>SUM(D50:D52)</f>
        <v>0</v>
      </c>
      <c r="E49" s="462">
        <f>SUM(E50:E52)</f>
        <v>0</v>
      </c>
      <c r="F49" s="444"/>
      <c r="G49" s="144">
        <f t="shared" ref="G49:L49" si="29">SUM(G50:G52)</f>
        <v>0</v>
      </c>
      <c r="H49" s="144">
        <f t="shared" si="29"/>
        <v>0</v>
      </c>
      <c r="I49" s="144">
        <f t="shared" si="29"/>
        <v>0</v>
      </c>
      <c r="J49" s="144">
        <f t="shared" si="29"/>
        <v>0</v>
      </c>
      <c r="K49" s="144">
        <f t="shared" si="29"/>
        <v>0</v>
      </c>
      <c r="L49" s="144">
        <f t="shared" si="29"/>
        <v>0</v>
      </c>
      <c r="M49" s="444"/>
      <c r="N49" s="144">
        <f t="shared" ref="N49:S49" si="30">SUM(N50:N52)</f>
        <v>0</v>
      </c>
      <c r="O49" s="144">
        <f t="shared" si="30"/>
        <v>0</v>
      </c>
      <c r="P49" s="144">
        <f t="shared" si="30"/>
        <v>0</v>
      </c>
      <c r="Q49" s="144">
        <f t="shared" si="30"/>
        <v>0</v>
      </c>
      <c r="R49" s="144">
        <f t="shared" si="30"/>
        <v>0</v>
      </c>
      <c r="S49" s="144">
        <f t="shared" si="30"/>
        <v>0</v>
      </c>
    </row>
    <row r="50" spans="2:19" ht="15" customHeight="1">
      <c r="B50" s="454" t="s">
        <v>1209</v>
      </c>
      <c r="C50" s="463">
        <f t="shared" ref="C50:C55" si="31">SUM(I50:L50)</f>
        <v>0</v>
      </c>
      <c r="D50" s="463">
        <f t="shared" ref="D50:D55" si="32">C50-E50</f>
        <v>0</v>
      </c>
      <c r="E50" s="463">
        <f t="shared" ref="E50:E55" si="33">SUM(P50:S50)</f>
        <v>0</v>
      </c>
      <c r="F50" s="444"/>
      <c r="G50" s="148"/>
      <c r="H50" s="148"/>
      <c r="I50" s="148"/>
      <c r="J50" s="148"/>
      <c r="K50" s="144">
        <f t="shared" ref="K50:K55" si="34">R50</f>
        <v>0</v>
      </c>
      <c r="L50" s="148"/>
      <c r="M50" s="444"/>
      <c r="N50" s="148"/>
      <c r="O50" s="148"/>
      <c r="P50" s="148"/>
      <c r="Q50" s="148"/>
      <c r="R50" s="148"/>
      <c r="S50" s="148"/>
    </row>
    <row r="51" spans="2:19" ht="15" customHeight="1">
      <c r="B51" s="454" t="s">
        <v>1212</v>
      </c>
      <c r="C51" s="463">
        <f t="shared" si="31"/>
        <v>0</v>
      </c>
      <c r="D51" s="463">
        <f t="shared" si="32"/>
        <v>0</v>
      </c>
      <c r="E51" s="463">
        <f t="shared" si="33"/>
        <v>0</v>
      </c>
      <c r="F51" s="444"/>
      <c r="G51" s="148"/>
      <c r="H51" s="148"/>
      <c r="I51" s="148"/>
      <c r="J51" s="148"/>
      <c r="K51" s="144">
        <f t="shared" si="34"/>
        <v>0</v>
      </c>
      <c r="L51" s="148"/>
      <c r="M51" s="444"/>
      <c r="N51" s="148"/>
      <c r="O51" s="148"/>
      <c r="P51" s="148"/>
      <c r="Q51" s="148"/>
      <c r="R51" s="148"/>
      <c r="S51" s="148"/>
    </row>
    <row r="52" spans="2:19" ht="15" customHeight="1">
      <c r="B52" s="454" t="s">
        <v>1215</v>
      </c>
      <c r="C52" s="463">
        <f t="shared" si="31"/>
        <v>0</v>
      </c>
      <c r="D52" s="463">
        <f t="shared" si="32"/>
        <v>0</v>
      </c>
      <c r="E52" s="463">
        <f t="shared" si="33"/>
        <v>0</v>
      </c>
      <c r="F52" s="444"/>
      <c r="G52" s="148"/>
      <c r="H52" s="148"/>
      <c r="I52" s="148"/>
      <c r="J52" s="148"/>
      <c r="K52" s="144">
        <f t="shared" si="34"/>
        <v>0</v>
      </c>
      <c r="L52" s="148"/>
      <c r="M52" s="444"/>
      <c r="N52" s="148"/>
      <c r="O52" s="148"/>
      <c r="P52" s="148"/>
      <c r="Q52" s="148"/>
      <c r="R52" s="148"/>
      <c r="S52" s="148"/>
    </row>
    <row r="53" spans="2:19" ht="15" customHeight="1">
      <c r="B53" s="425" t="s">
        <v>1218</v>
      </c>
      <c r="C53" s="462">
        <f t="shared" si="31"/>
        <v>0</v>
      </c>
      <c r="D53" s="462">
        <f t="shared" si="32"/>
        <v>0</v>
      </c>
      <c r="E53" s="462">
        <f t="shared" si="33"/>
        <v>0</v>
      </c>
      <c r="F53" s="444"/>
      <c r="G53" s="148"/>
      <c r="H53" s="148"/>
      <c r="I53" s="148"/>
      <c r="J53" s="148"/>
      <c r="K53" s="144">
        <f t="shared" si="34"/>
        <v>0</v>
      </c>
      <c r="L53" s="148"/>
      <c r="M53" s="444"/>
      <c r="N53" s="148"/>
      <c r="O53" s="148"/>
      <c r="P53" s="148"/>
      <c r="Q53" s="148"/>
      <c r="R53" s="148"/>
      <c r="S53" s="148"/>
    </row>
    <row r="54" spans="2:19" ht="15" customHeight="1">
      <c r="B54" s="425" t="s">
        <v>1221</v>
      </c>
      <c r="C54" s="462">
        <f t="shared" si="31"/>
        <v>0</v>
      </c>
      <c r="D54" s="462">
        <f t="shared" si="32"/>
        <v>0</v>
      </c>
      <c r="E54" s="462">
        <f t="shared" si="33"/>
        <v>0</v>
      </c>
      <c r="F54" s="444"/>
      <c r="G54" s="148"/>
      <c r="H54" s="148"/>
      <c r="I54" s="148"/>
      <c r="J54" s="148"/>
      <c r="K54" s="144">
        <f t="shared" si="34"/>
        <v>0</v>
      </c>
      <c r="L54" s="148"/>
      <c r="M54" s="444"/>
      <c r="N54" s="148"/>
      <c r="O54" s="148"/>
      <c r="P54" s="148"/>
      <c r="Q54" s="148"/>
      <c r="R54" s="148"/>
      <c r="S54" s="148"/>
    </row>
    <row r="55" spans="2:19" ht="15" customHeight="1">
      <c r="B55" s="425" t="s">
        <v>1229</v>
      </c>
      <c r="C55" s="462">
        <f t="shared" si="31"/>
        <v>0</v>
      </c>
      <c r="D55" s="462">
        <f t="shared" si="32"/>
        <v>0</v>
      </c>
      <c r="E55" s="462">
        <f t="shared" si="33"/>
        <v>0</v>
      </c>
      <c r="F55" s="444"/>
      <c r="G55" s="148"/>
      <c r="H55" s="148"/>
      <c r="I55" s="148"/>
      <c r="J55" s="148"/>
      <c r="K55" s="144">
        <f t="shared" si="34"/>
        <v>0</v>
      </c>
      <c r="L55" s="148"/>
      <c r="M55" s="444"/>
      <c r="N55" s="148"/>
      <c r="O55" s="148"/>
      <c r="P55" s="148"/>
      <c r="Q55" s="148"/>
      <c r="R55" s="148"/>
      <c r="S55" s="148"/>
    </row>
    <row r="56" spans="2:19" s="139" customFormat="1" ht="15" customHeight="1">
      <c r="B56" s="450" t="s">
        <v>1237</v>
      </c>
      <c r="C56" s="462">
        <f>+C57+C58+C59</f>
        <v>0</v>
      </c>
      <c r="D56" s="462">
        <f>+D57+D58+D59</f>
        <v>0</v>
      </c>
      <c r="E56" s="462">
        <f>+E57+E58+E59</f>
        <v>0</v>
      </c>
      <c r="F56" s="452"/>
      <c r="G56" s="144">
        <f t="shared" ref="G56:L56" si="35">+G57+G58+G59</f>
        <v>0</v>
      </c>
      <c r="H56" s="144">
        <f t="shared" si="35"/>
        <v>0</v>
      </c>
      <c r="I56" s="144">
        <f t="shared" si="35"/>
        <v>0</v>
      </c>
      <c r="J56" s="144">
        <f t="shared" si="35"/>
        <v>0</v>
      </c>
      <c r="K56" s="144">
        <f t="shared" si="35"/>
        <v>0</v>
      </c>
      <c r="L56" s="144">
        <f t="shared" si="35"/>
        <v>0</v>
      </c>
      <c r="M56" s="452"/>
      <c r="N56" s="144">
        <f t="shared" ref="N56:S56" si="36">+N57+N58+N59</f>
        <v>0</v>
      </c>
      <c r="O56" s="144">
        <f t="shared" si="36"/>
        <v>0</v>
      </c>
      <c r="P56" s="144">
        <f t="shared" si="36"/>
        <v>0</v>
      </c>
      <c r="Q56" s="144">
        <f t="shared" si="36"/>
        <v>0</v>
      </c>
      <c r="R56" s="144">
        <f t="shared" si="36"/>
        <v>0</v>
      </c>
      <c r="S56" s="144">
        <f t="shared" si="36"/>
        <v>0</v>
      </c>
    </row>
    <row r="57" spans="2:19" s="139" customFormat="1" ht="15" customHeight="1">
      <c r="B57" s="451" t="s">
        <v>1240</v>
      </c>
      <c r="C57" s="463">
        <f>SUM(I57:L57)</f>
        <v>0</v>
      </c>
      <c r="D57" s="463">
        <f>C57-E57</f>
        <v>0</v>
      </c>
      <c r="E57" s="463">
        <f>SUM(P57:S57)</f>
        <v>0</v>
      </c>
      <c r="F57" s="452"/>
      <c r="G57" s="148"/>
      <c r="H57" s="148"/>
      <c r="I57" s="148"/>
      <c r="J57" s="148"/>
      <c r="K57" s="144">
        <f>R57</f>
        <v>0</v>
      </c>
      <c r="L57" s="148"/>
      <c r="M57" s="452"/>
      <c r="N57" s="148"/>
      <c r="O57" s="148"/>
      <c r="P57" s="148"/>
      <c r="Q57" s="148"/>
      <c r="R57" s="148"/>
      <c r="S57" s="148"/>
    </row>
    <row r="58" spans="2:19" s="139" customFormat="1" ht="15" customHeight="1">
      <c r="B58" s="451" t="s">
        <v>1354</v>
      </c>
      <c r="C58" s="463">
        <f>SUM(I58:L58)</f>
        <v>0</v>
      </c>
      <c r="D58" s="463">
        <f>C58-E58</f>
        <v>0</v>
      </c>
      <c r="E58" s="463">
        <f>SUM(P58:S58)</f>
        <v>0</v>
      </c>
      <c r="F58" s="452"/>
      <c r="G58" s="148"/>
      <c r="H58" s="148"/>
      <c r="I58" s="148"/>
      <c r="J58" s="148"/>
      <c r="K58" s="144">
        <f>R58</f>
        <v>0</v>
      </c>
      <c r="L58" s="148"/>
      <c r="M58" s="452"/>
      <c r="N58" s="148"/>
      <c r="O58" s="148"/>
      <c r="P58" s="148"/>
      <c r="Q58" s="148"/>
      <c r="R58" s="148"/>
      <c r="S58" s="148"/>
    </row>
    <row r="59" spans="2:19" s="139" customFormat="1" ht="15" customHeight="1">
      <c r="B59" s="451" t="s">
        <v>1246</v>
      </c>
      <c r="C59" s="463">
        <f>SUM(I59:L59)</f>
        <v>0</v>
      </c>
      <c r="D59" s="463">
        <f>C59-E59</f>
        <v>0</v>
      </c>
      <c r="E59" s="463">
        <f>SUM(P59:S59)</f>
        <v>0</v>
      </c>
      <c r="F59" s="452"/>
      <c r="G59" s="148"/>
      <c r="H59" s="148"/>
      <c r="I59" s="148"/>
      <c r="J59" s="148"/>
      <c r="K59" s="144">
        <f>R59</f>
        <v>0</v>
      </c>
      <c r="L59" s="148"/>
      <c r="M59" s="452"/>
      <c r="N59" s="148"/>
      <c r="O59" s="148"/>
      <c r="P59" s="148"/>
      <c r="Q59" s="148"/>
      <c r="R59" s="148"/>
      <c r="S59" s="148"/>
    </row>
    <row r="60" spans="2:19" ht="15" customHeight="1">
      <c r="B60" s="448" t="s">
        <v>1294</v>
      </c>
      <c r="C60" s="462">
        <f>+SUM(C61:C63,C67:C70)</f>
        <v>0</v>
      </c>
      <c r="D60" s="462">
        <f>+SUM(D61:D63,D67:D70)</f>
        <v>0</v>
      </c>
      <c r="E60" s="462">
        <f>+SUM(E61:E63,E67:E70)</f>
        <v>0</v>
      </c>
      <c r="F60" s="444"/>
      <c r="G60" s="462">
        <f t="shared" ref="G60:L60" si="37">+SUM(G61:G63,G67:G70)</f>
        <v>0</v>
      </c>
      <c r="H60" s="462">
        <f t="shared" si="37"/>
        <v>0</v>
      </c>
      <c r="I60" s="462">
        <f t="shared" si="37"/>
        <v>0</v>
      </c>
      <c r="J60" s="462">
        <f t="shared" si="37"/>
        <v>0</v>
      </c>
      <c r="K60" s="462">
        <f t="shared" si="37"/>
        <v>0</v>
      </c>
      <c r="L60" s="462">
        <f t="shared" si="37"/>
        <v>0</v>
      </c>
      <c r="M60" s="444"/>
      <c r="N60" s="462">
        <f t="shared" ref="N60:S60" si="38">+SUM(N61:N63,N67:N70)</f>
        <v>0</v>
      </c>
      <c r="O60" s="462">
        <f t="shared" si="38"/>
        <v>0</v>
      </c>
      <c r="P60" s="462">
        <f t="shared" si="38"/>
        <v>0</v>
      </c>
      <c r="Q60" s="462">
        <f t="shared" si="38"/>
        <v>0</v>
      </c>
      <c r="R60" s="462">
        <f t="shared" si="38"/>
        <v>0</v>
      </c>
      <c r="S60" s="462">
        <f t="shared" si="38"/>
        <v>0</v>
      </c>
    </row>
    <row r="61" spans="2:19" ht="15" customHeight="1">
      <c r="B61" s="425" t="s">
        <v>1203</v>
      </c>
      <c r="C61" s="462">
        <f>SUM(I61:L61)</f>
        <v>0</v>
      </c>
      <c r="D61" s="462">
        <f>C61-E61</f>
        <v>0</v>
      </c>
      <c r="E61" s="462">
        <f>SUM(P61:S61)</f>
        <v>0</v>
      </c>
      <c r="F61" s="444"/>
      <c r="G61" s="148"/>
      <c r="H61" s="148"/>
      <c r="I61" s="148"/>
      <c r="J61" s="148"/>
      <c r="K61" s="144">
        <f>R61</f>
        <v>0</v>
      </c>
      <c r="L61" s="148"/>
      <c r="M61" s="444"/>
      <c r="N61" s="148"/>
      <c r="O61" s="148"/>
      <c r="P61" s="148"/>
      <c r="Q61" s="148"/>
      <c r="R61" s="148"/>
      <c r="S61" s="148"/>
    </row>
    <row r="62" spans="2:19" ht="15" customHeight="1">
      <c r="B62" s="425" t="s">
        <v>1206</v>
      </c>
      <c r="C62" s="462">
        <f>SUM(I62:L62)</f>
        <v>0</v>
      </c>
      <c r="D62" s="462">
        <f>C62-E62</f>
        <v>0</v>
      </c>
      <c r="E62" s="462">
        <f>SUM(P62:S62)</f>
        <v>0</v>
      </c>
      <c r="F62" s="444"/>
      <c r="G62" s="148"/>
      <c r="H62" s="148"/>
      <c r="I62" s="148"/>
      <c r="J62" s="148"/>
      <c r="K62" s="144">
        <f>R62</f>
        <v>0</v>
      </c>
      <c r="L62" s="148"/>
      <c r="M62" s="444"/>
      <c r="N62" s="148"/>
      <c r="O62" s="148"/>
      <c r="P62" s="148"/>
      <c r="Q62" s="148"/>
      <c r="R62" s="148"/>
      <c r="S62" s="148"/>
    </row>
    <row r="63" spans="2:19" ht="15" customHeight="1">
      <c r="B63" s="425" t="s">
        <v>1273</v>
      </c>
      <c r="C63" s="462">
        <f>SUM(C64:C66)</f>
        <v>0</v>
      </c>
      <c r="D63" s="462">
        <f>SUM(D64:D66)</f>
        <v>0</v>
      </c>
      <c r="E63" s="462">
        <f>SUM(E64:E66)</f>
        <v>0</v>
      </c>
      <c r="F63" s="444"/>
      <c r="G63" s="144">
        <f t="shared" ref="G63:L63" si="39">SUM(G64:G66)</f>
        <v>0</v>
      </c>
      <c r="H63" s="144">
        <f t="shared" si="39"/>
        <v>0</v>
      </c>
      <c r="I63" s="144">
        <f t="shared" si="39"/>
        <v>0</v>
      </c>
      <c r="J63" s="144">
        <f t="shared" si="39"/>
        <v>0</v>
      </c>
      <c r="K63" s="144">
        <f t="shared" si="39"/>
        <v>0</v>
      </c>
      <c r="L63" s="144">
        <f t="shared" si="39"/>
        <v>0</v>
      </c>
      <c r="M63" s="444"/>
      <c r="N63" s="144">
        <f t="shared" ref="N63:S63" si="40">SUM(N64:N66)</f>
        <v>0</v>
      </c>
      <c r="O63" s="144">
        <f t="shared" si="40"/>
        <v>0</v>
      </c>
      <c r="P63" s="144">
        <f t="shared" si="40"/>
        <v>0</v>
      </c>
      <c r="Q63" s="144">
        <f t="shared" si="40"/>
        <v>0</v>
      </c>
      <c r="R63" s="144">
        <f t="shared" si="40"/>
        <v>0</v>
      </c>
      <c r="S63" s="144">
        <f t="shared" si="40"/>
        <v>0</v>
      </c>
    </row>
    <row r="64" spans="2:19" ht="15" customHeight="1">
      <c r="B64" s="454" t="s">
        <v>1209</v>
      </c>
      <c r="C64" s="463">
        <f t="shared" ref="C64:C69" si="41">SUM(I64:L64)</f>
        <v>0</v>
      </c>
      <c r="D64" s="463">
        <f t="shared" ref="D64:D69" si="42">C64-E64</f>
        <v>0</v>
      </c>
      <c r="E64" s="463">
        <f t="shared" ref="E64:E69" si="43">SUM(P64:S64)</f>
        <v>0</v>
      </c>
      <c r="F64" s="444"/>
      <c r="G64" s="148"/>
      <c r="H64" s="148"/>
      <c r="I64" s="148"/>
      <c r="J64" s="148"/>
      <c r="K64" s="144">
        <f t="shared" ref="K64:K69" si="44">R64</f>
        <v>0</v>
      </c>
      <c r="L64" s="148"/>
      <c r="M64" s="444"/>
      <c r="N64" s="148"/>
      <c r="O64" s="148"/>
      <c r="P64" s="148"/>
      <c r="Q64" s="148"/>
      <c r="R64" s="148"/>
      <c r="S64" s="148"/>
    </row>
    <row r="65" spans="2:19" ht="15" customHeight="1">
      <c r="B65" s="454" t="s">
        <v>1212</v>
      </c>
      <c r="C65" s="463">
        <f t="shared" si="41"/>
        <v>0</v>
      </c>
      <c r="D65" s="463">
        <f t="shared" si="42"/>
        <v>0</v>
      </c>
      <c r="E65" s="463">
        <f t="shared" si="43"/>
        <v>0</v>
      </c>
      <c r="F65" s="444"/>
      <c r="G65" s="148"/>
      <c r="H65" s="148"/>
      <c r="I65" s="148"/>
      <c r="J65" s="148"/>
      <c r="K65" s="144">
        <f t="shared" si="44"/>
        <v>0</v>
      </c>
      <c r="L65" s="148"/>
      <c r="M65" s="444"/>
      <c r="N65" s="148"/>
      <c r="O65" s="148"/>
      <c r="P65" s="148"/>
      <c r="Q65" s="148"/>
      <c r="R65" s="148"/>
      <c r="S65" s="148"/>
    </row>
    <row r="66" spans="2:19" ht="15" customHeight="1">
      <c r="B66" s="454" t="s">
        <v>1215</v>
      </c>
      <c r="C66" s="463">
        <f t="shared" si="41"/>
        <v>0</v>
      </c>
      <c r="D66" s="463">
        <f t="shared" si="42"/>
        <v>0</v>
      </c>
      <c r="E66" s="463">
        <f t="shared" si="43"/>
        <v>0</v>
      </c>
      <c r="F66" s="444"/>
      <c r="G66" s="148"/>
      <c r="H66" s="148"/>
      <c r="I66" s="148"/>
      <c r="J66" s="148"/>
      <c r="K66" s="144">
        <f t="shared" si="44"/>
        <v>0</v>
      </c>
      <c r="L66" s="148"/>
      <c r="M66" s="444"/>
      <c r="N66" s="148"/>
      <c r="O66" s="148"/>
      <c r="P66" s="148"/>
      <c r="Q66" s="148"/>
      <c r="R66" s="148"/>
      <c r="S66" s="148"/>
    </row>
    <row r="67" spans="2:19" ht="15" customHeight="1">
      <c r="B67" s="425" t="s">
        <v>1218</v>
      </c>
      <c r="C67" s="462">
        <f t="shared" si="41"/>
        <v>0</v>
      </c>
      <c r="D67" s="462">
        <f t="shared" si="42"/>
        <v>0</v>
      </c>
      <c r="E67" s="462">
        <f t="shared" si="43"/>
        <v>0</v>
      </c>
      <c r="F67" s="444"/>
      <c r="G67" s="148"/>
      <c r="H67" s="148"/>
      <c r="I67" s="148"/>
      <c r="J67" s="148"/>
      <c r="K67" s="144">
        <f t="shared" si="44"/>
        <v>0</v>
      </c>
      <c r="L67" s="148"/>
      <c r="M67" s="444"/>
      <c r="N67" s="148"/>
      <c r="O67" s="148"/>
      <c r="P67" s="148"/>
      <c r="Q67" s="148"/>
      <c r="R67" s="148"/>
      <c r="S67" s="148"/>
    </row>
    <row r="68" spans="2:19" ht="15" customHeight="1">
      <c r="B68" s="425" t="s">
        <v>1221</v>
      </c>
      <c r="C68" s="462">
        <f t="shared" si="41"/>
        <v>0</v>
      </c>
      <c r="D68" s="462">
        <f t="shared" si="42"/>
        <v>0</v>
      </c>
      <c r="E68" s="462">
        <f t="shared" si="43"/>
        <v>0</v>
      </c>
      <c r="F68" s="444"/>
      <c r="G68" s="148"/>
      <c r="H68" s="148"/>
      <c r="I68" s="148"/>
      <c r="J68" s="148"/>
      <c r="K68" s="144">
        <f t="shared" si="44"/>
        <v>0</v>
      </c>
      <c r="L68" s="148"/>
      <c r="M68" s="444"/>
      <c r="N68" s="148"/>
      <c r="O68" s="148"/>
      <c r="P68" s="148"/>
      <c r="Q68" s="148"/>
      <c r="R68" s="148"/>
      <c r="S68" s="148"/>
    </row>
    <row r="69" spans="2:19" ht="15" customHeight="1">
      <c r="B69" s="425" t="s">
        <v>1229</v>
      </c>
      <c r="C69" s="462">
        <f t="shared" si="41"/>
        <v>0</v>
      </c>
      <c r="D69" s="462">
        <f t="shared" si="42"/>
        <v>0</v>
      </c>
      <c r="E69" s="462">
        <f t="shared" si="43"/>
        <v>0</v>
      </c>
      <c r="F69" s="444"/>
      <c r="G69" s="148"/>
      <c r="H69" s="148"/>
      <c r="I69" s="148"/>
      <c r="J69" s="148"/>
      <c r="K69" s="144">
        <f t="shared" si="44"/>
        <v>0</v>
      </c>
      <c r="L69" s="148"/>
      <c r="M69" s="444"/>
      <c r="N69" s="148"/>
      <c r="O69" s="148"/>
      <c r="P69" s="148"/>
      <c r="Q69" s="148"/>
      <c r="R69" s="148"/>
      <c r="S69" s="148"/>
    </row>
    <row r="70" spans="2:19" s="139" customFormat="1" ht="15" customHeight="1">
      <c r="B70" s="450" t="s">
        <v>1237</v>
      </c>
      <c r="C70" s="462">
        <f>+C71+C72+C73</f>
        <v>0</v>
      </c>
      <c r="D70" s="462">
        <f>+D71+D72+D73</f>
        <v>0</v>
      </c>
      <c r="E70" s="462">
        <f>+E71+E72+E73</f>
        <v>0</v>
      </c>
      <c r="F70" s="452"/>
      <c r="G70" s="144">
        <f t="shared" ref="G70:L70" si="45">+G71+G72+G73</f>
        <v>0</v>
      </c>
      <c r="H70" s="144">
        <f t="shared" si="45"/>
        <v>0</v>
      </c>
      <c r="I70" s="144">
        <f t="shared" si="45"/>
        <v>0</v>
      </c>
      <c r="J70" s="144">
        <f t="shared" si="45"/>
        <v>0</v>
      </c>
      <c r="K70" s="144">
        <f t="shared" si="45"/>
        <v>0</v>
      </c>
      <c r="L70" s="144">
        <f t="shared" si="45"/>
        <v>0</v>
      </c>
      <c r="M70" s="452"/>
      <c r="N70" s="144">
        <f t="shared" ref="N70:S70" si="46">+N71+N72+N73</f>
        <v>0</v>
      </c>
      <c r="O70" s="144">
        <f t="shared" si="46"/>
        <v>0</v>
      </c>
      <c r="P70" s="144">
        <f t="shared" si="46"/>
        <v>0</v>
      </c>
      <c r="Q70" s="144">
        <f t="shared" si="46"/>
        <v>0</v>
      </c>
      <c r="R70" s="144">
        <f t="shared" si="46"/>
        <v>0</v>
      </c>
      <c r="S70" s="144">
        <f t="shared" si="46"/>
        <v>0</v>
      </c>
    </row>
    <row r="71" spans="2:19" ht="15" customHeight="1">
      <c r="B71" s="451" t="s">
        <v>1240</v>
      </c>
      <c r="C71" s="463">
        <f>SUM(I71:L71)</f>
        <v>0</v>
      </c>
      <c r="D71" s="463">
        <f>C71-E71</f>
        <v>0</v>
      </c>
      <c r="E71" s="463">
        <f>SUM(P71:S71)</f>
        <v>0</v>
      </c>
      <c r="F71" s="452"/>
      <c r="G71" s="148"/>
      <c r="H71" s="148"/>
      <c r="I71" s="148"/>
      <c r="J71" s="148"/>
      <c r="K71" s="144">
        <f>R71</f>
        <v>0</v>
      </c>
      <c r="L71" s="148"/>
      <c r="M71" s="452"/>
      <c r="N71" s="148"/>
      <c r="O71" s="148"/>
      <c r="P71" s="148"/>
      <c r="Q71" s="148"/>
      <c r="R71" s="148"/>
      <c r="S71" s="148"/>
    </row>
    <row r="72" spans="2:19" ht="15" customHeight="1">
      <c r="B72" s="451" t="s">
        <v>1354</v>
      </c>
      <c r="C72" s="463">
        <f>SUM(I72:L72)</f>
        <v>0</v>
      </c>
      <c r="D72" s="463">
        <f>C72-E72</f>
        <v>0</v>
      </c>
      <c r="E72" s="463">
        <f>SUM(P72:S72)</f>
        <v>0</v>
      </c>
      <c r="F72" s="452"/>
      <c r="G72" s="148"/>
      <c r="H72" s="148"/>
      <c r="I72" s="148"/>
      <c r="J72" s="148"/>
      <c r="K72" s="144">
        <f>R72</f>
        <v>0</v>
      </c>
      <c r="L72" s="148"/>
      <c r="M72" s="452"/>
      <c r="N72" s="148"/>
      <c r="O72" s="148"/>
      <c r="P72" s="148"/>
      <c r="Q72" s="148"/>
      <c r="R72" s="148"/>
      <c r="S72" s="148"/>
    </row>
    <row r="73" spans="2:19" ht="15" customHeight="1">
      <c r="B73" s="451" t="s">
        <v>1246</v>
      </c>
      <c r="C73" s="463">
        <f>SUM(I73:L73)</f>
        <v>0</v>
      </c>
      <c r="D73" s="463">
        <f>C73-E73</f>
        <v>0</v>
      </c>
      <c r="E73" s="463">
        <f>SUM(P73:S73)</f>
        <v>0</v>
      </c>
      <c r="F73" s="452"/>
      <c r="G73" s="148"/>
      <c r="H73" s="148"/>
      <c r="I73" s="148"/>
      <c r="J73" s="148"/>
      <c r="K73" s="144">
        <f>R73</f>
        <v>0</v>
      </c>
      <c r="L73" s="148"/>
      <c r="M73" s="452"/>
      <c r="N73" s="148"/>
      <c r="O73" s="148"/>
      <c r="P73" s="148"/>
      <c r="Q73" s="148"/>
      <c r="R73" s="148"/>
      <c r="S73" s="148"/>
    </row>
    <row r="74" spans="2:19" ht="15" customHeight="1">
      <c r="B74" s="448" t="s">
        <v>1308</v>
      </c>
      <c r="C74" s="462">
        <f>+SUM(C75:C81)</f>
        <v>0</v>
      </c>
      <c r="D74" s="462">
        <f>+SUM(D75:D81)</f>
        <v>0</v>
      </c>
      <c r="E74" s="462">
        <f>+SUM(E75:E81)</f>
        <v>0</v>
      </c>
      <c r="F74" s="444"/>
      <c r="G74" s="144">
        <f t="shared" ref="G74:L74" si="47">+SUM(G75:G81)</f>
        <v>0</v>
      </c>
      <c r="H74" s="144">
        <f t="shared" si="47"/>
        <v>0</v>
      </c>
      <c r="I74" s="144">
        <f t="shared" si="47"/>
        <v>0</v>
      </c>
      <c r="J74" s="144">
        <f t="shared" si="47"/>
        <v>0</v>
      </c>
      <c r="K74" s="144">
        <f t="shared" si="47"/>
        <v>0</v>
      </c>
      <c r="L74" s="144">
        <f t="shared" si="47"/>
        <v>0</v>
      </c>
      <c r="M74" s="444"/>
      <c r="N74" s="144">
        <f t="shared" ref="N74:S74" si="48">+SUM(N75:N81)</f>
        <v>0</v>
      </c>
      <c r="O74" s="144">
        <f t="shared" si="48"/>
        <v>0</v>
      </c>
      <c r="P74" s="144">
        <f t="shared" si="48"/>
        <v>0</v>
      </c>
      <c r="Q74" s="144">
        <f t="shared" si="48"/>
        <v>0</v>
      </c>
      <c r="R74" s="144">
        <f t="shared" si="48"/>
        <v>0</v>
      </c>
      <c r="S74" s="144">
        <f t="shared" si="48"/>
        <v>0</v>
      </c>
    </row>
    <row r="75" spans="2:19" ht="15" customHeight="1">
      <c r="B75" s="425" t="s">
        <v>1203</v>
      </c>
      <c r="C75" s="462">
        <f t="shared" ref="C75:C80" si="49">SUM(I75:L75)</f>
        <v>0</v>
      </c>
      <c r="D75" s="462">
        <f t="shared" ref="D75:D80" si="50">C75-E75</f>
        <v>0</v>
      </c>
      <c r="E75" s="462">
        <f t="shared" ref="E75:E80" si="51">SUM(P75:S75)</f>
        <v>0</v>
      </c>
      <c r="F75" s="444"/>
      <c r="G75" s="148"/>
      <c r="H75" s="148"/>
      <c r="I75" s="148"/>
      <c r="J75" s="148"/>
      <c r="K75" s="144">
        <f t="shared" ref="K75:K80" si="52">R75</f>
        <v>0</v>
      </c>
      <c r="L75" s="148"/>
      <c r="M75" s="444"/>
      <c r="N75" s="148"/>
      <c r="O75" s="148"/>
      <c r="P75" s="148"/>
      <c r="Q75" s="148"/>
      <c r="R75" s="148"/>
      <c r="S75" s="148"/>
    </row>
    <row r="76" spans="2:19" ht="15" customHeight="1">
      <c r="B76" s="425" t="s">
        <v>1206</v>
      </c>
      <c r="C76" s="462">
        <f t="shared" si="49"/>
        <v>0</v>
      </c>
      <c r="D76" s="462">
        <f t="shared" si="50"/>
        <v>0</v>
      </c>
      <c r="E76" s="462">
        <f t="shared" si="51"/>
        <v>0</v>
      </c>
      <c r="F76" s="444"/>
      <c r="G76" s="148"/>
      <c r="H76" s="148"/>
      <c r="I76" s="148"/>
      <c r="J76" s="148"/>
      <c r="K76" s="144">
        <f t="shared" si="52"/>
        <v>0</v>
      </c>
      <c r="L76" s="148"/>
      <c r="M76" s="444"/>
      <c r="N76" s="148"/>
      <c r="O76" s="148"/>
      <c r="P76" s="148"/>
      <c r="Q76" s="148"/>
      <c r="R76" s="148"/>
      <c r="S76" s="148"/>
    </row>
    <row r="77" spans="2:19" ht="15" customHeight="1">
      <c r="B77" s="425" t="s">
        <v>1273</v>
      </c>
      <c r="C77" s="462">
        <f t="shared" si="49"/>
        <v>0</v>
      </c>
      <c r="D77" s="462">
        <f t="shared" si="50"/>
        <v>0</v>
      </c>
      <c r="E77" s="462">
        <f t="shared" si="51"/>
        <v>0</v>
      </c>
      <c r="F77" s="444"/>
      <c r="G77" s="148"/>
      <c r="H77" s="148"/>
      <c r="I77" s="148"/>
      <c r="J77" s="148"/>
      <c r="K77" s="144">
        <f t="shared" si="52"/>
        <v>0</v>
      </c>
      <c r="L77" s="148"/>
      <c r="M77" s="444"/>
      <c r="N77" s="148"/>
      <c r="O77" s="148"/>
      <c r="P77" s="148"/>
      <c r="Q77" s="148"/>
      <c r="R77" s="148"/>
      <c r="S77" s="148"/>
    </row>
    <row r="78" spans="2:19" ht="15" customHeight="1">
      <c r="B78" s="425" t="s">
        <v>1218</v>
      </c>
      <c r="C78" s="462">
        <f t="shared" si="49"/>
        <v>0</v>
      </c>
      <c r="D78" s="462">
        <f t="shared" si="50"/>
        <v>0</v>
      </c>
      <c r="E78" s="462">
        <f t="shared" si="51"/>
        <v>0</v>
      </c>
      <c r="F78" s="444"/>
      <c r="G78" s="148"/>
      <c r="H78" s="148"/>
      <c r="I78" s="148"/>
      <c r="J78" s="148"/>
      <c r="K78" s="144">
        <f t="shared" si="52"/>
        <v>0</v>
      </c>
      <c r="L78" s="148"/>
      <c r="M78" s="444"/>
      <c r="N78" s="148"/>
      <c r="O78" s="148"/>
      <c r="P78" s="148"/>
      <c r="Q78" s="148"/>
      <c r="R78" s="148"/>
      <c r="S78" s="148"/>
    </row>
    <row r="79" spans="2:19" ht="15" customHeight="1">
      <c r="B79" s="425" t="s">
        <v>1221</v>
      </c>
      <c r="C79" s="462">
        <f t="shared" si="49"/>
        <v>0</v>
      </c>
      <c r="D79" s="462">
        <f t="shared" si="50"/>
        <v>0</v>
      </c>
      <c r="E79" s="462">
        <f t="shared" si="51"/>
        <v>0</v>
      </c>
      <c r="F79" s="444"/>
      <c r="G79" s="148"/>
      <c r="H79" s="148"/>
      <c r="I79" s="148"/>
      <c r="J79" s="148"/>
      <c r="K79" s="144">
        <f t="shared" si="52"/>
        <v>0</v>
      </c>
      <c r="L79" s="148"/>
      <c r="M79" s="444"/>
      <c r="N79" s="148"/>
      <c r="O79" s="148"/>
      <c r="P79" s="148"/>
      <c r="Q79" s="148"/>
      <c r="R79" s="148"/>
      <c r="S79" s="148"/>
    </row>
    <row r="80" spans="2:19" ht="15" customHeight="1">
      <c r="B80" s="425" t="s">
        <v>1229</v>
      </c>
      <c r="C80" s="462">
        <f t="shared" si="49"/>
        <v>0</v>
      </c>
      <c r="D80" s="462">
        <f t="shared" si="50"/>
        <v>0</v>
      </c>
      <c r="E80" s="462">
        <f t="shared" si="51"/>
        <v>0</v>
      </c>
      <c r="F80" s="444"/>
      <c r="G80" s="148"/>
      <c r="H80" s="148"/>
      <c r="I80" s="148"/>
      <c r="J80" s="148"/>
      <c r="K80" s="144">
        <f t="shared" si="52"/>
        <v>0</v>
      </c>
      <c r="L80" s="148"/>
      <c r="M80" s="444"/>
      <c r="N80" s="148"/>
      <c r="O80" s="148"/>
      <c r="P80" s="148"/>
      <c r="Q80" s="148"/>
      <c r="R80" s="148"/>
      <c r="S80" s="148"/>
    </row>
    <row r="81" spans="2:19" s="139" customFormat="1" ht="15" customHeight="1">
      <c r="B81" s="450" t="s">
        <v>1237</v>
      </c>
      <c r="C81" s="462">
        <f>+C82+C83+C84</f>
        <v>0</v>
      </c>
      <c r="D81" s="462">
        <f>+D82+D83+D84</f>
        <v>0</v>
      </c>
      <c r="E81" s="462">
        <f>+E82+E83+E84</f>
        <v>0</v>
      </c>
      <c r="F81" s="452"/>
      <c r="G81" s="144">
        <f t="shared" ref="G81:L81" si="53">+G82+G83+G84</f>
        <v>0</v>
      </c>
      <c r="H81" s="144">
        <f t="shared" si="53"/>
        <v>0</v>
      </c>
      <c r="I81" s="144">
        <f t="shared" si="53"/>
        <v>0</v>
      </c>
      <c r="J81" s="144">
        <f t="shared" si="53"/>
        <v>0</v>
      </c>
      <c r="K81" s="144">
        <f t="shared" si="53"/>
        <v>0</v>
      </c>
      <c r="L81" s="144">
        <f t="shared" si="53"/>
        <v>0</v>
      </c>
      <c r="M81" s="452"/>
      <c r="N81" s="144">
        <f t="shared" ref="N81:S81" si="54">+N82+N83+N84</f>
        <v>0</v>
      </c>
      <c r="O81" s="144">
        <f t="shared" si="54"/>
        <v>0</v>
      </c>
      <c r="P81" s="144">
        <f t="shared" si="54"/>
        <v>0</v>
      </c>
      <c r="Q81" s="144">
        <f t="shared" si="54"/>
        <v>0</v>
      </c>
      <c r="R81" s="144">
        <f t="shared" si="54"/>
        <v>0</v>
      </c>
      <c r="S81" s="144">
        <f t="shared" si="54"/>
        <v>0</v>
      </c>
    </row>
    <row r="82" spans="2:19" s="139" customFormat="1" ht="15" customHeight="1">
      <c r="B82" s="451" t="s">
        <v>1240</v>
      </c>
      <c r="C82" s="463">
        <f>SUM(I82:L82)</f>
        <v>0</v>
      </c>
      <c r="D82" s="463">
        <f>C82-E82</f>
        <v>0</v>
      </c>
      <c r="E82" s="463">
        <f>SUM(P82:S82)</f>
        <v>0</v>
      </c>
      <c r="F82" s="452"/>
      <c r="G82" s="148"/>
      <c r="H82" s="148"/>
      <c r="I82" s="148"/>
      <c r="J82" s="148"/>
      <c r="K82" s="144">
        <f>R82</f>
        <v>0</v>
      </c>
      <c r="L82" s="148"/>
      <c r="M82" s="452"/>
      <c r="N82" s="148"/>
      <c r="O82" s="148"/>
      <c r="P82" s="148"/>
      <c r="Q82" s="148"/>
      <c r="R82" s="148"/>
      <c r="S82" s="148"/>
    </row>
    <row r="83" spans="2:19" s="139" customFormat="1" ht="15" customHeight="1">
      <c r="B83" s="451" t="s">
        <v>1354</v>
      </c>
      <c r="C83" s="463">
        <f>SUM(I83:L83)</f>
        <v>0</v>
      </c>
      <c r="D83" s="463">
        <f>C83-E83</f>
        <v>0</v>
      </c>
      <c r="E83" s="463">
        <f>SUM(P83:S83)</f>
        <v>0</v>
      </c>
      <c r="F83" s="452"/>
      <c r="G83" s="148"/>
      <c r="H83" s="148"/>
      <c r="I83" s="148"/>
      <c r="J83" s="148"/>
      <c r="K83" s="144">
        <f>R83</f>
        <v>0</v>
      </c>
      <c r="L83" s="148"/>
      <c r="M83" s="452"/>
      <c r="N83" s="148"/>
      <c r="O83" s="148"/>
      <c r="P83" s="148"/>
      <c r="Q83" s="148"/>
      <c r="R83" s="148"/>
      <c r="S83" s="148"/>
    </row>
    <row r="84" spans="2:19" s="139" customFormat="1" ht="15" customHeight="1">
      <c r="B84" s="451" t="s">
        <v>1246</v>
      </c>
      <c r="C84" s="463">
        <f>SUM(I84:L84)</f>
        <v>0</v>
      </c>
      <c r="D84" s="463">
        <f>C84-E84</f>
        <v>0</v>
      </c>
      <c r="E84" s="463">
        <f>SUM(P84:S84)</f>
        <v>0</v>
      </c>
      <c r="F84" s="452"/>
      <c r="G84" s="148"/>
      <c r="H84" s="148"/>
      <c r="I84" s="148"/>
      <c r="J84" s="148"/>
      <c r="K84" s="144">
        <f>R84</f>
        <v>0</v>
      </c>
      <c r="L84" s="148"/>
      <c r="M84" s="452"/>
      <c r="N84" s="148"/>
      <c r="O84" s="148"/>
      <c r="P84" s="148"/>
      <c r="Q84" s="148"/>
      <c r="R84" s="148"/>
      <c r="S84" s="148"/>
    </row>
    <row r="85" spans="2:19" ht="15" customHeight="1">
      <c r="B85" s="448" t="s">
        <v>1329</v>
      </c>
      <c r="C85" s="462">
        <f>+SUM(C86:C92)</f>
        <v>0</v>
      </c>
      <c r="D85" s="462">
        <f>+SUM(D86:D92)</f>
        <v>0</v>
      </c>
      <c r="E85" s="462">
        <f>+SUM(E86:E92)</f>
        <v>0</v>
      </c>
      <c r="F85" s="444"/>
      <c r="G85" s="462">
        <f t="shared" ref="G85:L85" si="55">+SUM(G86:G92)</f>
        <v>0</v>
      </c>
      <c r="H85" s="462">
        <f t="shared" si="55"/>
        <v>0</v>
      </c>
      <c r="I85" s="462">
        <f t="shared" si="55"/>
        <v>0</v>
      </c>
      <c r="J85" s="462">
        <f t="shared" si="55"/>
        <v>0</v>
      </c>
      <c r="K85" s="462">
        <f t="shared" si="55"/>
        <v>0</v>
      </c>
      <c r="L85" s="462">
        <f t="shared" si="55"/>
        <v>0</v>
      </c>
      <c r="M85" s="444"/>
      <c r="N85" s="462">
        <f t="shared" ref="N85:S85" si="56">+SUM(N86:N92)</f>
        <v>0</v>
      </c>
      <c r="O85" s="462">
        <f t="shared" si="56"/>
        <v>0</v>
      </c>
      <c r="P85" s="462">
        <f t="shared" si="56"/>
        <v>0</v>
      </c>
      <c r="Q85" s="462">
        <f t="shared" si="56"/>
        <v>0</v>
      </c>
      <c r="R85" s="462">
        <f t="shared" si="56"/>
        <v>0</v>
      </c>
      <c r="S85" s="462">
        <f t="shared" si="56"/>
        <v>0</v>
      </c>
    </row>
    <row r="86" spans="2:19" ht="15" customHeight="1">
      <c r="B86" s="425" t="s">
        <v>1203</v>
      </c>
      <c r="C86" s="462">
        <f t="shared" ref="C86:C91" si="57">SUM(I86:L86)</f>
        <v>0</v>
      </c>
      <c r="D86" s="462">
        <f t="shared" ref="D86:D91" si="58">C86-E86</f>
        <v>0</v>
      </c>
      <c r="E86" s="462">
        <f t="shared" ref="E86:E91" si="59">SUM(P86:S86)</f>
        <v>0</v>
      </c>
      <c r="F86" s="444"/>
      <c r="G86" s="148"/>
      <c r="H86" s="148"/>
      <c r="I86" s="148"/>
      <c r="J86" s="148"/>
      <c r="K86" s="144">
        <f t="shared" ref="K86:K91" si="60">R86</f>
        <v>0</v>
      </c>
      <c r="L86" s="148"/>
      <c r="M86" s="444"/>
      <c r="N86" s="148"/>
      <c r="O86" s="148"/>
      <c r="P86" s="148"/>
      <c r="Q86" s="148"/>
      <c r="R86" s="148"/>
      <c r="S86" s="148"/>
    </row>
    <row r="87" spans="2:19" ht="15" customHeight="1">
      <c r="B87" s="425" t="s">
        <v>1206</v>
      </c>
      <c r="C87" s="462">
        <f t="shared" si="57"/>
        <v>0</v>
      </c>
      <c r="D87" s="462">
        <f t="shared" si="58"/>
        <v>0</v>
      </c>
      <c r="E87" s="462">
        <f t="shared" si="59"/>
        <v>0</v>
      </c>
      <c r="F87" s="444"/>
      <c r="G87" s="148"/>
      <c r="H87" s="148"/>
      <c r="I87" s="148"/>
      <c r="J87" s="148"/>
      <c r="K87" s="144">
        <f t="shared" si="60"/>
        <v>0</v>
      </c>
      <c r="L87" s="148"/>
      <c r="M87" s="444"/>
      <c r="N87" s="148"/>
      <c r="O87" s="148"/>
      <c r="P87" s="148"/>
      <c r="Q87" s="148"/>
      <c r="R87" s="148"/>
      <c r="S87" s="148"/>
    </row>
    <row r="88" spans="2:19" ht="15" customHeight="1">
      <c r="B88" s="425" t="s">
        <v>1273</v>
      </c>
      <c r="C88" s="462">
        <f t="shared" si="57"/>
        <v>0</v>
      </c>
      <c r="D88" s="462">
        <f t="shared" si="58"/>
        <v>0</v>
      </c>
      <c r="E88" s="462">
        <f t="shared" si="59"/>
        <v>0</v>
      </c>
      <c r="F88" s="444"/>
      <c r="G88" s="148"/>
      <c r="H88" s="148"/>
      <c r="I88" s="148"/>
      <c r="J88" s="148"/>
      <c r="K88" s="144">
        <f t="shared" si="60"/>
        <v>0</v>
      </c>
      <c r="L88" s="148"/>
      <c r="M88" s="444"/>
      <c r="N88" s="148"/>
      <c r="O88" s="148"/>
      <c r="P88" s="148"/>
      <c r="Q88" s="148"/>
      <c r="R88" s="148"/>
      <c r="S88" s="148"/>
    </row>
    <row r="89" spans="2:19" ht="15" customHeight="1">
      <c r="B89" s="425" t="s">
        <v>1218</v>
      </c>
      <c r="C89" s="462">
        <f t="shared" si="57"/>
        <v>0</v>
      </c>
      <c r="D89" s="462">
        <f t="shared" si="58"/>
        <v>0</v>
      </c>
      <c r="E89" s="462">
        <f t="shared" si="59"/>
        <v>0</v>
      </c>
      <c r="F89" s="444"/>
      <c r="G89" s="148"/>
      <c r="H89" s="148"/>
      <c r="I89" s="148"/>
      <c r="J89" s="148"/>
      <c r="K89" s="144">
        <f t="shared" si="60"/>
        <v>0</v>
      </c>
      <c r="L89" s="148"/>
      <c r="M89" s="444"/>
      <c r="N89" s="148"/>
      <c r="O89" s="148"/>
      <c r="P89" s="148"/>
      <c r="Q89" s="148"/>
      <c r="R89" s="148"/>
      <c r="S89" s="148"/>
    </row>
    <row r="90" spans="2:19" ht="15" customHeight="1">
      <c r="B90" s="425" t="s">
        <v>1221</v>
      </c>
      <c r="C90" s="462">
        <f t="shared" si="57"/>
        <v>0</v>
      </c>
      <c r="D90" s="462">
        <f t="shared" si="58"/>
        <v>0</v>
      </c>
      <c r="E90" s="462">
        <f t="shared" si="59"/>
        <v>0</v>
      </c>
      <c r="F90" s="444"/>
      <c r="G90" s="148"/>
      <c r="H90" s="148"/>
      <c r="I90" s="148"/>
      <c r="J90" s="148"/>
      <c r="K90" s="144">
        <f t="shared" si="60"/>
        <v>0</v>
      </c>
      <c r="L90" s="148"/>
      <c r="M90" s="444"/>
      <c r="N90" s="148"/>
      <c r="O90" s="148"/>
      <c r="P90" s="148"/>
      <c r="Q90" s="148"/>
      <c r="R90" s="148"/>
      <c r="S90" s="148"/>
    </row>
    <row r="91" spans="2:19" ht="15" customHeight="1">
      <c r="B91" s="425" t="s">
        <v>1229</v>
      </c>
      <c r="C91" s="462">
        <f t="shared" si="57"/>
        <v>0</v>
      </c>
      <c r="D91" s="462">
        <f t="shared" si="58"/>
        <v>0</v>
      </c>
      <c r="E91" s="462">
        <f t="shared" si="59"/>
        <v>0</v>
      </c>
      <c r="F91" s="444"/>
      <c r="G91" s="148"/>
      <c r="H91" s="148"/>
      <c r="I91" s="148"/>
      <c r="J91" s="148"/>
      <c r="K91" s="144">
        <f t="shared" si="60"/>
        <v>0</v>
      </c>
      <c r="L91" s="148"/>
      <c r="M91" s="444"/>
      <c r="N91" s="148"/>
      <c r="O91" s="148"/>
      <c r="P91" s="148"/>
      <c r="Q91" s="148"/>
      <c r="R91" s="148"/>
      <c r="S91" s="148"/>
    </row>
    <row r="92" spans="2:19" s="139" customFormat="1" ht="15" customHeight="1">
      <c r="B92" s="450" t="s">
        <v>1237</v>
      </c>
      <c r="C92" s="462">
        <f>+C93+C94+C95</f>
        <v>0</v>
      </c>
      <c r="D92" s="462">
        <f>+D93+D94+D95</f>
        <v>0</v>
      </c>
      <c r="E92" s="462">
        <f>+E93+E94+E95</f>
        <v>0</v>
      </c>
      <c r="F92" s="452"/>
      <c r="G92" s="144">
        <f t="shared" ref="G92:L92" si="61">+G93+G94+G95</f>
        <v>0</v>
      </c>
      <c r="H92" s="144">
        <f t="shared" si="61"/>
        <v>0</v>
      </c>
      <c r="I92" s="144">
        <f t="shared" si="61"/>
        <v>0</v>
      </c>
      <c r="J92" s="144">
        <f t="shared" si="61"/>
        <v>0</v>
      </c>
      <c r="K92" s="144">
        <f t="shared" si="61"/>
        <v>0</v>
      </c>
      <c r="L92" s="144">
        <f t="shared" si="61"/>
        <v>0</v>
      </c>
      <c r="M92" s="452"/>
      <c r="N92" s="144">
        <f t="shared" ref="N92:S92" si="62">+N93+N94+N95</f>
        <v>0</v>
      </c>
      <c r="O92" s="144">
        <f t="shared" si="62"/>
        <v>0</v>
      </c>
      <c r="P92" s="144">
        <f t="shared" si="62"/>
        <v>0</v>
      </c>
      <c r="Q92" s="144">
        <f t="shared" si="62"/>
        <v>0</v>
      </c>
      <c r="R92" s="144">
        <f t="shared" si="62"/>
        <v>0</v>
      </c>
      <c r="S92" s="144">
        <f t="shared" si="62"/>
        <v>0</v>
      </c>
    </row>
    <row r="93" spans="2:19" ht="15" customHeight="1">
      <c r="B93" s="451" t="s">
        <v>1240</v>
      </c>
      <c r="C93" s="463">
        <f>SUM(I93:L93)</f>
        <v>0</v>
      </c>
      <c r="D93" s="463">
        <f>C93-E93</f>
        <v>0</v>
      </c>
      <c r="E93" s="463">
        <f>SUM(P93:S93)</f>
        <v>0</v>
      </c>
      <c r="F93" s="452"/>
      <c r="G93" s="148"/>
      <c r="H93" s="148"/>
      <c r="I93" s="148"/>
      <c r="J93" s="148"/>
      <c r="K93" s="144">
        <f>R93</f>
        <v>0</v>
      </c>
      <c r="L93" s="148"/>
      <c r="M93" s="452"/>
      <c r="N93" s="148"/>
      <c r="O93" s="148"/>
      <c r="P93" s="148"/>
      <c r="Q93" s="148"/>
      <c r="R93" s="148"/>
      <c r="S93" s="148"/>
    </row>
    <row r="94" spans="2:19" ht="15" customHeight="1">
      <c r="B94" s="451" t="s">
        <v>1354</v>
      </c>
      <c r="C94" s="463">
        <f>SUM(I94:L94)</f>
        <v>0</v>
      </c>
      <c r="D94" s="463">
        <f>C94-E94</f>
        <v>0</v>
      </c>
      <c r="E94" s="463">
        <f>SUM(P94:S94)</f>
        <v>0</v>
      </c>
      <c r="F94" s="452"/>
      <c r="G94" s="148"/>
      <c r="H94" s="148"/>
      <c r="I94" s="148"/>
      <c r="J94" s="148"/>
      <c r="K94" s="144">
        <f>R94</f>
        <v>0</v>
      </c>
      <c r="L94" s="148"/>
      <c r="M94" s="452"/>
      <c r="N94" s="148"/>
      <c r="O94" s="148"/>
      <c r="P94" s="148"/>
      <c r="Q94" s="148"/>
      <c r="R94" s="148"/>
      <c r="S94" s="148"/>
    </row>
    <row r="95" spans="2:19" ht="15" customHeight="1">
      <c r="B95" s="451" t="s">
        <v>1246</v>
      </c>
      <c r="C95" s="463">
        <f>SUM(I95:L95)</f>
        <v>0</v>
      </c>
      <c r="D95" s="463">
        <f>C95-E95</f>
        <v>0</v>
      </c>
      <c r="E95" s="463">
        <f>SUM(P95:S95)</f>
        <v>0</v>
      </c>
      <c r="F95" s="452"/>
      <c r="G95" s="148"/>
      <c r="H95" s="148"/>
      <c r="I95" s="148"/>
      <c r="J95" s="148"/>
      <c r="K95" s="144">
        <f>R95</f>
        <v>0</v>
      </c>
      <c r="L95" s="148"/>
      <c r="M95" s="452"/>
      <c r="N95" s="148"/>
      <c r="O95" s="148"/>
      <c r="P95" s="148"/>
      <c r="Q95" s="148"/>
      <c r="R95" s="148"/>
      <c r="S95" s="148"/>
    </row>
    <row r="96" spans="2:19" ht="15" customHeight="1">
      <c r="B96" s="448" t="s">
        <v>1344</v>
      </c>
      <c r="C96" s="462">
        <f>+SUM(C97:C99,C103:C106)</f>
        <v>0</v>
      </c>
      <c r="D96" s="462">
        <f>+SUM(D97:D99,D103:D106)</f>
        <v>0</v>
      </c>
      <c r="E96" s="462">
        <f>+SUM(E97:E99,E103:E106)</f>
        <v>0</v>
      </c>
      <c r="F96" s="444"/>
      <c r="G96" s="144">
        <f t="shared" ref="G96:L96" si="63">+SUM(G97:G99,G103:G106)</f>
        <v>0</v>
      </c>
      <c r="H96" s="144">
        <f t="shared" si="63"/>
        <v>0</v>
      </c>
      <c r="I96" s="144">
        <f t="shared" si="63"/>
        <v>0</v>
      </c>
      <c r="J96" s="144">
        <f t="shared" si="63"/>
        <v>0</v>
      </c>
      <c r="K96" s="144">
        <f t="shared" si="63"/>
        <v>0</v>
      </c>
      <c r="L96" s="144">
        <f t="shared" si="63"/>
        <v>0</v>
      </c>
      <c r="M96" s="444"/>
      <c r="N96" s="144">
        <f t="shared" ref="N96:S96" si="64">+SUM(N97:N99,N103:N106)</f>
        <v>0</v>
      </c>
      <c r="O96" s="144">
        <f t="shared" si="64"/>
        <v>0</v>
      </c>
      <c r="P96" s="144">
        <f t="shared" si="64"/>
        <v>0</v>
      </c>
      <c r="Q96" s="144">
        <f t="shared" si="64"/>
        <v>0</v>
      </c>
      <c r="R96" s="144">
        <f t="shared" si="64"/>
        <v>0</v>
      </c>
      <c r="S96" s="144">
        <f t="shared" si="64"/>
        <v>0</v>
      </c>
    </row>
    <row r="97" spans="2:19" ht="15" customHeight="1">
      <c r="B97" s="425" t="s">
        <v>1203</v>
      </c>
      <c r="C97" s="462">
        <f>SUM(I97:L97)</f>
        <v>0</v>
      </c>
      <c r="D97" s="462">
        <f>C97-E97</f>
        <v>0</v>
      </c>
      <c r="E97" s="462">
        <f>SUM(P97:S97)</f>
        <v>0</v>
      </c>
      <c r="F97" s="444"/>
      <c r="G97" s="148"/>
      <c r="H97" s="148"/>
      <c r="I97" s="148"/>
      <c r="J97" s="148"/>
      <c r="K97" s="144">
        <f>R97</f>
        <v>0</v>
      </c>
      <c r="L97" s="148"/>
      <c r="M97" s="444"/>
      <c r="N97" s="148"/>
      <c r="O97" s="148"/>
      <c r="P97" s="148"/>
      <c r="Q97" s="148"/>
      <c r="R97" s="148"/>
      <c r="S97" s="148"/>
    </row>
    <row r="98" spans="2:19" ht="15" customHeight="1">
      <c r="B98" s="425" t="s">
        <v>1206</v>
      </c>
      <c r="C98" s="462">
        <f>SUM(I98:L98)</f>
        <v>0</v>
      </c>
      <c r="D98" s="462">
        <f>C98-E98</f>
        <v>0</v>
      </c>
      <c r="E98" s="462">
        <f>SUM(P98:S98)</f>
        <v>0</v>
      </c>
      <c r="F98" s="444"/>
      <c r="G98" s="148"/>
      <c r="H98" s="148"/>
      <c r="I98" s="148"/>
      <c r="J98" s="148"/>
      <c r="K98" s="144">
        <f>R98</f>
        <v>0</v>
      </c>
      <c r="L98" s="148"/>
      <c r="M98" s="444"/>
      <c r="N98" s="148"/>
      <c r="O98" s="148"/>
      <c r="P98" s="148"/>
      <c r="Q98" s="148"/>
      <c r="R98" s="148"/>
      <c r="S98" s="148"/>
    </row>
    <row r="99" spans="2:19" ht="15" customHeight="1">
      <c r="B99" s="425" t="s">
        <v>1273</v>
      </c>
      <c r="C99" s="462">
        <f>SUM(C100:C102)</f>
        <v>0</v>
      </c>
      <c r="D99" s="462">
        <f>SUM(D100:D102)</f>
        <v>0</v>
      </c>
      <c r="E99" s="462">
        <f>SUM(E100:E102)</f>
        <v>0</v>
      </c>
      <c r="F99" s="444"/>
      <c r="G99" s="144">
        <f t="shared" ref="G99:L99" si="65">SUM(G100:G102)</f>
        <v>0</v>
      </c>
      <c r="H99" s="144">
        <f t="shared" si="65"/>
        <v>0</v>
      </c>
      <c r="I99" s="144">
        <f t="shared" si="65"/>
        <v>0</v>
      </c>
      <c r="J99" s="144">
        <f t="shared" si="65"/>
        <v>0</v>
      </c>
      <c r="K99" s="144">
        <f t="shared" si="65"/>
        <v>0</v>
      </c>
      <c r="L99" s="144">
        <f t="shared" si="65"/>
        <v>0</v>
      </c>
      <c r="M99" s="444"/>
      <c r="N99" s="144">
        <f t="shared" ref="N99:S99" si="66">SUM(N100:N102)</f>
        <v>0</v>
      </c>
      <c r="O99" s="144">
        <f t="shared" si="66"/>
        <v>0</v>
      </c>
      <c r="P99" s="144">
        <f t="shared" si="66"/>
        <v>0</v>
      </c>
      <c r="Q99" s="144">
        <f t="shared" si="66"/>
        <v>0</v>
      </c>
      <c r="R99" s="144">
        <f t="shared" si="66"/>
        <v>0</v>
      </c>
      <c r="S99" s="144">
        <f t="shared" si="66"/>
        <v>0</v>
      </c>
    </row>
    <row r="100" spans="2:19" ht="15" customHeight="1">
      <c r="B100" s="454" t="s">
        <v>1209</v>
      </c>
      <c r="C100" s="463">
        <f t="shared" ref="C100:C105" si="67">SUM(I100:L100)</f>
        <v>0</v>
      </c>
      <c r="D100" s="463">
        <f t="shared" ref="D100:D105" si="68">C100-E100</f>
        <v>0</v>
      </c>
      <c r="E100" s="463">
        <f t="shared" ref="E100:E105" si="69">SUM(P100:S100)</f>
        <v>0</v>
      </c>
      <c r="F100" s="444"/>
      <c r="G100" s="148"/>
      <c r="H100" s="148"/>
      <c r="I100" s="148"/>
      <c r="J100" s="148"/>
      <c r="K100" s="144">
        <f t="shared" ref="K100:K105" si="70">R100</f>
        <v>0</v>
      </c>
      <c r="L100" s="148"/>
      <c r="M100" s="444"/>
      <c r="N100" s="148"/>
      <c r="O100" s="148"/>
      <c r="P100" s="148"/>
      <c r="Q100" s="148"/>
      <c r="R100" s="148"/>
      <c r="S100" s="148"/>
    </row>
    <row r="101" spans="2:19" ht="15" customHeight="1">
      <c r="B101" s="454" t="s">
        <v>1212</v>
      </c>
      <c r="C101" s="463">
        <f t="shared" si="67"/>
        <v>0</v>
      </c>
      <c r="D101" s="463">
        <f t="shared" si="68"/>
        <v>0</v>
      </c>
      <c r="E101" s="463">
        <f t="shared" si="69"/>
        <v>0</v>
      </c>
      <c r="F101" s="444"/>
      <c r="G101" s="148"/>
      <c r="H101" s="148"/>
      <c r="I101" s="148"/>
      <c r="J101" s="148"/>
      <c r="K101" s="144">
        <f t="shared" si="70"/>
        <v>0</v>
      </c>
      <c r="L101" s="148"/>
      <c r="M101" s="444"/>
      <c r="N101" s="148"/>
      <c r="O101" s="148"/>
      <c r="P101" s="148"/>
      <c r="Q101" s="148"/>
      <c r="R101" s="148"/>
      <c r="S101" s="148"/>
    </row>
    <row r="102" spans="2:19" ht="15" customHeight="1">
      <c r="B102" s="454" t="s">
        <v>1215</v>
      </c>
      <c r="C102" s="463">
        <f t="shared" si="67"/>
        <v>0</v>
      </c>
      <c r="D102" s="463">
        <f t="shared" si="68"/>
        <v>0</v>
      </c>
      <c r="E102" s="463">
        <f t="shared" si="69"/>
        <v>0</v>
      </c>
      <c r="F102" s="444"/>
      <c r="G102" s="148"/>
      <c r="H102" s="148"/>
      <c r="I102" s="148"/>
      <c r="J102" s="148"/>
      <c r="K102" s="144">
        <f t="shared" si="70"/>
        <v>0</v>
      </c>
      <c r="L102" s="148"/>
      <c r="M102" s="444"/>
      <c r="N102" s="148"/>
      <c r="O102" s="148"/>
      <c r="P102" s="148"/>
      <c r="Q102" s="148"/>
      <c r="R102" s="148"/>
      <c r="S102" s="148"/>
    </row>
    <row r="103" spans="2:19" ht="15" customHeight="1">
      <c r="B103" s="425" t="s">
        <v>1218</v>
      </c>
      <c r="C103" s="462">
        <f t="shared" si="67"/>
        <v>0</v>
      </c>
      <c r="D103" s="462">
        <f t="shared" si="68"/>
        <v>0</v>
      </c>
      <c r="E103" s="462">
        <f t="shared" si="69"/>
        <v>0</v>
      </c>
      <c r="F103" s="444"/>
      <c r="G103" s="148"/>
      <c r="H103" s="148"/>
      <c r="I103" s="148"/>
      <c r="J103" s="148"/>
      <c r="K103" s="144">
        <f t="shared" si="70"/>
        <v>0</v>
      </c>
      <c r="L103" s="148"/>
      <c r="M103" s="444"/>
      <c r="N103" s="148"/>
      <c r="O103" s="148"/>
      <c r="P103" s="148"/>
      <c r="Q103" s="148"/>
      <c r="R103" s="148"/>
      <c r="S103" s="148"/>
    </row>
    <row r="104" spans="2:19" ht="15" customHeight="1">
      <c r="B104" s="425" t="s">
        <v>1221</v>
      </c>
      <c r="C104" s="462">
        <f t="shared" si="67"/>
        <v>0</v>
      </c>
      <c r="D104" s="462">
        <f t="shared" si="68"/>
        <v>0</v>
      </c>
      <c r="E104" s="462">
        <f t="shared" si="69"/>
        <v>0</v>
      </c>
      <c r="F104" s="444"/>
      <c r="G104" s="148"/>
      <c r="H104" s="148"/>
      <c r="I104" s="148"/>
      <c r="J104" s="148"/>
      <c r="K104" s="144">
        <f t="shared" si="70"/>
        <v>0</v>
      </c>
      <c r="L104" s="148"/>
      <c r="M104" s="444"/>
      <c r="N104" s="148"/>
      <c r="O104" s="148"/>
      <c r="P104" s="148"/>
      <c r="Q104" s="148"/>
      <c r="R104" s="148"/>
      <c r="S104" s="148"/>
    </row>
    <row r="105" spans="2:19" ht="15" customHeight="1">
      <c r="B105" s="425" t="s">
        <v>1229</v>
      </c>
      <c r="C105" s="462">
        <f t="shared" si="67"/>
        <v>0</v>
      </c>
      <c r="D105" s="462">
        <f t="shared" si="68"/>
        <v>0</v>
      </c>
      <c r="E105" s="462">
        <f t="shared" si="69"/>
        <v>0</v>
      </c>
      <c r="F105" s="444"/>
      <c r="G105" s="148"/>
      <c r="H105" s="148"/>
      <c r="I105" s="148"/>
      <c r="J105" s="148"/>
      <c r="K105" s="144">
        <f t="shared" si="70"/>
        <v>0</v>
      </c>
      <c r="L105" s="148"/>
      <c r="M105" s="444"/>
      <c r="N105" s="148"/>
      <c r="O105" s="148"/>
      <c r="P105" s="148"/>
      <c r="Q105" s="148"/>
      <c r="R105" s="148"/>
      <c r="S105" s="148"/>
    </row>
    <row r="106" spans="2:19" s="139" customFormat="1" ht="15" customHeight="1">
      <c r="B106" s="450" t="s">
        <v>1237</v>
      </c>
      <c r="C106" s="462">
        <f>+C107+C108+C109</f>
        <v>0</v>
      </c>
      <c r="D106" s="462">
        <f>+D107+D108+D109</f>
        <v>0</v>
      </c>
      <c r="E106" s="462">
        <f>+E107+E108+E109</f>
        <v>0</v>
      </c>
      <c r="F106" s="452"/>
      <c r="G106" s="144">
        <f t="shared" ref="G106:L106" si="71">+G107+G108+G109</f>
        <v>0</v>
      </c>
      <c r="H106" s="144">
        <f t="shared" si="71"/>
        <v>0</v>
      </c>
      <c r="I106" s="144">
        <f t="shared" si="71"/>
        <v>0</v>
      </c>
      <c r="J106" s="144">
        <f t="shared" si="71"/>
        <v>0</v>
      </c>
      <c r="K106" s="144">
        <f t="shared" si="71"/>
        <v>0</v>
      </c>
      <c r="L106" s="144">
        <f t="shared" si="71"/>
        <v>0</v>
      </c>
      <c r="M106" s="452"/>
      <c r="N106" s="144">
        <f t="shared" ref="N106:S106" si="72">+N107+N108+N109</f>
        <v>0</v>
      </c>
      <c r="O106" s="144">
        <f t="shared" si="72"/>
        <v>0</v>
      </c>
      <c r="P106" s="144">
        <f t="shared" si="72"/>
        <v>0</v>
      </c>
      <c r="Q106" s="144">
        <f t="shared" si="72"/>
        <v>0</v>
      </c>
      <c r="R106" s="144">
        <f t="shared" si="72"/>
        <v>0</v>
      </c>
      <c r="S106" s="144">
        <f t="shared" si="72"/>
        <v>0</v>
      </c>
    </row>
    <row r="107" spans="2:19" s="139" customFormat="1" ht="15" customHeight="1">
      <c r="B107" s="451" t="s">
        <v>1240</v>
      </c>
      <c r="C107" s="463">
        <f>SUM(I107:L107)</f>
        <v>0</v>
      </c>
      <c r="D107" s="463">
        <f>C107-E107</f>
        <v>0</v>
      </c>
      <c r="E107" s="463">
        <f>SUM(P107:S107)</f>
        <v>0</v>
      </c>
      <c r="F107" s="452"/>
      <c r="G107" s="148"/>
      <c r="H107" s="148"/>
      <c r="I107" s="148"/>
      <c r="J107" s="148"/>
      <c r="K107" s="144">
        <f>R107</f>
        <v>0</v>
      </c>
      <c r="L107" s="148"/>
      <c r="M107" s="452"/>
      <c r="N107" s="148"/>
      <c r="O107" s="148"/>
      <c r="P107" s="148"/>
      <c r="Q107" s="148"/>
      <c r="R107" s="148"/>
      <c r="S107" s="148"/>
    </row>
    <row r="108" spans="2:19" s="139" customFormat="1" ht="15" customHeight="1">
      <c r="B108" s="451" t="s">
        <v>1354</v>
      </c>
      <c r="C108" s="463">
        <f>SUM(I108:L108)</f>
        <v>0</v>
      </c>
      <c r="D108" s="463">
        <f>C108-E108</f>
        <v>0</v>
      </c>
      <c r="E108" s="463">
        <f>SUM(P108:S108)</f>
        <v>0</v>
      </c>
      <c r="F108" s="452"/>
      <c r="G108" s="148"/>
      <c r="H108" s="148"/>
      <c r="I108" s="148"/>
      <c r="J108" s="148"/>
      <c r="K108" s="144">
        <f>R108</f>
        <v>0</v>
      </c>
      <c r="L108" s="148"/>
      <c r="M108" s="452"/>
      <c r="N108" s="148"/>
      <c r="O108" s="148"/>
      <c r="P108" s="148"/>
      <c r="Q108" s="148"/>
      <c r="R108" s="148"/>
      <c r="S108" s="148"/>
    </row>
    <row r="109" spans="2:19" s="139" customFormat="1" ht="15" customHeight="1">
      <c r="B109" s="451" t="s">
        <v>1246</v>
      </c>
      <c r="C109" s="463">
        <f>SUM(I109:L109)</f>
        <v>0</v>
      </c>
      <c r="D109" s="463">
        <f>C109-E109</f>
        <v>0</v>
      </c>
      <c r="E109" s="463">
        <f>SUM(P109:S109)</f>
        <v>0</v>
      </c>
      <c r="F109" s="452"/>
      <c r="G109" s="148"/>
      <c r="H109" s="148"/>
      <c r="I109" s="148"/>
      <c r="J109" s="148"/>
      <c r="K109" s="144">
        <f>R109</f>
        <v>0</v>
      </c>
      <c r="L109" s="148"/>
      <c r="M109" s="452"/>
      <c r="N109" s="148"/>
      <c r="O109" s="148"/>
      <c r="P109" s="148"/>
      <c r="Q109" s="148"/>
      <c r="R109" s="148"/>
      <c r="S109" s="148"/>
    </row>
    <row r="110" spans="2:19" ht="15" customHeight="1">
      <c r="B110" s="448" t="s">
        <v>1345</v>
      </c>
      <c r="C110" s="462">
        <f>+SUM(C111:C113,C117:C120)</f>
        <v>0</v>
      </c>
      <c r="D110" s="462">
        <f>+SUM(D111:D113,D117:D120)</f>
        <v>0</v>
      </c>
      <c r="E110" s="462">
        <f>+SUM(E111:E113,E117:E120)</f>
        <v>0</v>
      </c>
      <c r="F110" s="444"/>
      <c r="G110" s="462">
        <f t="shared" ref="G110:L110" si="73">+SUM(G111:G113,G117:G120)</f>
        <v>0</v>
      </c>
      <c r="H110" s="462">
        <f t="shared" si="73"/>
        <v>0</v>
      </c>
      <c r="I110" s="462">
        <f t="shared" si="73"/>
        <v>0</v>
      </c>
      <c r="J110" s="462">
        <f t="shared" si="73"/>
        <v>0</v>
      </c>
      <c r="K110" s="462">
        <f t="shared" si="73"/>
        <v>0</v>
      </c>
      <c r="L110" s="462">
        <f t="shared" si="73"/>
        <v>0</v>
      </c>
      <c r="M110" s="444"/>
      <c r="N110" s="462">
        <f t="shared" ref="N110:S110" si="74">+SUM(N111:N113,N117:N120)</f>
        <v>0</v>
      </c>
      <c r="O110" s="462">
        <f t="shared" si="74"/>
        <v>0</v>
      </c>
      <c r="P110" s="462">
        <f t="shared" si="74"/>
        <v>0</v>
      </c>
      <c r="Q110" s="462">
        <f t="shared" si="74"/>
        <v>0</v>
      </c>
      <c r="R110" s="462">
        <f t="shared" si="74"/>
        <v>0</v>
      </c>
      <c r="S110" s="462">
        <f t="shared" si="74"/>
        <v>0</v>
      </c>
    </row>
    <row r="111" spans="2:19" ht="15" customHeight="1">
      <c r="B111" s="425" t="s">
        <v>1203</v>
      </c>
      <c r="C111" s="462">
        <f>SUM(I111:L111)</f>
        <v>0</v>
      </c>
      <c r="D111" s="462">
        <f>C111-E111</f>
        <v>0</v>
      </c>
      <c r="E111" s="462">
        <f>SUM(P111:S111)</f>
        <v>0</v>
      </c>
      <c r="F111" s="444"/>
      <c r="G111" s="148"/>
      <c r="H111" s="148"/>
      <c r="I111" s="148"/>
      <c r="J111" s="148"/>
      <c r="K111" s="144">
        <f>R111</f>
        <v>0</v>
      </c>
      <c r="L111" s="148"/>
      <c r="M111" s="444"/>
      <c r="N111" s="148"/>
      <c r="O111" s="148"/>
      <c r="P111" s="148"/>
      <c r="Q111" s="148"/>
      <c r="R111" s="148"/>
      <c r="S111" s="148"/>
    </row>
    <row r="112" spans="2:19" ht="15" customHeight="1">
      <c r="B112" s="425" t="s">
        <v>1206</v>
      </c>
      <c r="C112" s="462">
        <f>SUM(I112:L112)</f>
        <v>0</v>
      </c>
      <c r="D112" s="462">
        <f>C112-E112</f>
        <v>0</v>
      </c>
      <c r="E112" s="462">
        <f>SUM(P112:S112)</f>
        <v>0</v>
      </c>
      <c r="F112" s="444"/>
      <c r="G112" s="148"/>
      <c r="H112" s="148"/>
      <c r="I112" s="148"/>
      <c r="J112" s="148"/>
      <c r="K112" s="144">
        <f>R112</f>
        <v>0</v>
      </c>
      <c r="L112" s="148"/>
      <c r="M112" s="444"/>
      <c r="N112" s="148"/>
      <c r="O112" s="148"/>
      <c r="P112" s="148"/>
      <c r="Q112" s="148"/>
      <c r="R112" s="148"/>
      <c r="S112" s="148"/>
    </row>
    <row r="113" spans="2:19" ht="15" customHeight="1">
      <c r="B113" s="425" t="s">
        <v>1273</v>
      </c>
      <c r="C113" s="462">
        <f>SUM(C114:C116)</f>
        <v>0</v>
      </c>
      <c r="D113" s="462">
        <f>SUM(D114:D116)</f>
        <v>0</v>
      </c>
      <c r="E113" s="462">
        <f>SUM(E114:E116)</f>
        <v>0</v>
      </c>
      <c r="F113" s="444"/>
      <c r="G113" s="144">
        <f t="shared" ref="G113:L113" si="75">SUM(G114:G116)</f>
        <v>0</v>
      </c>
      <c r="H113" s="144">
        <f t="shared" si="75"/>
        <v>0</v>
      </c>
      <c r="I113" s="144">
        <f t="shared" si="75"/>
        <v>0</v>
      </c>
      <c r="J113" s="144">
        <f t="shared" si="75"/>
        <v>0</v>
      </c>
      <c r="K113" s="144">
        <f t="shared" si="75"/>
        <v>0</v>
      </c>
      <c r="L113" s="144">
        <f t="shared" si="75"/>
        <v>0</v>
      </c>
      <c r="M113" s="444"/>
      <c r="N113" s="144">
        <f t="shared" ref="N113:S113" si="76">SUM(N114:N116)</f>
        <v>0</v>
      </c>
      <c r="O113" s="144">
        <f t="shared" si="76"/>
        <v>0</v>
      </c>
      <c r="P113" s="144">
        <f t="shared" si="76"/>
        <v>0</v>
      </c>
      <c r="Q113" s="144">
        <f t="shared" si="76"/>
        <v>0</v>
      </c>
      <c r="R113" s="144">
        <f t="shared" si="76"/>
        <v>0</v>
      </c>
      <c r="S113" s="144">
        <f t="shared" si="76"/>
        <v>0</v>
      </c>
    </row>
    <row r="114" spans="2:19" ht="15" customHeight="1">
      <c r="B114" s="454" t="s">
        <v>1209</v>
      </c>
      <c r="C114" s="463">
        <f t="shared" ref="C114:C119" si="77">SUM(I114:L114)</f>
        <v>0</v>
      </c>
      <c r="D114" s="463">
        <f t="shared" ref="D114:D119" si="78">C114-E114</f>
        <v>0</v>
      </c>
      <c r="E114" s="463">
        <f t="shared" ref="E114:E119" si="79">SUM(P114:S114)</f>
        <v>0</v>
      </c>
      <c r="F114" s="444"/>
      <c r="G114" s="148"/>
      <c r="H114" s="148"/>
      <c r="I114" s="148"/>
      <c r="J114" s="148"/>
      <c r="K114" s="144">
        <f t="shared" ref="K114:K119" si="80">R114</f>
        <v>0</v>
      </c>
      <c r="L114" s="148"/>
      <c r="M114" s="444"/>
      <c r="N114" s="148"/>
      <c r="O114" s="148"/>
      <c r="P114" s="148"/>
      <c r="Q114" s="148"/>
      <c r="R114" s="148"/>
      <c r="S114" s="148"/>
    </row>
    <row r="115" spans="2:19" ht="15" customHeight="1">
      <c r="B115" s="454" t="s">
        <v>1212</v>
      </c>
      <c r="C115" s="463">
        <f t="shared" si="77"/>
        <v>0</v>
      </c>
      <c r="D115" s="463">
        <f t="shared" si="78"/>
        <v>0</v>
      </c>
      <c r="E115" s="463">
        <f t="shared" si="79"/>
        <v>0</v>
      </c>
      <c r="F115" s="444"/>
      <c r="G115" s="148"/>
      <c r="H115" s="148"/>
      <c r="I115" s="148"/>
      <c r="J115" s="148"/>
      <c r="K115" s="144">
        <f t="shared" si="80"/>
        <v>0</v>
      </c>
      <c r="L115" s="148"/>
      <c r="M115" s="444"/>
      <c r="N115" s="148"/>
      <c r="O115" s="148"/>
      <c r="P115" s="148"/>
      <c r="Q115" s="148"/>
      <c r="R115" s="148"/>
      <c r="S115" s="148"/>
    </row>
    <row r="116" spans="2:19" ht="15" customHeight="1">
      <c r="B116" s="454" t="s">
        <v>1215</v>
      </c>
      <c r="C116" s="463">
        <f t="shared" si="77"/>
        <v>0</v>
      </c>
      <c r="D116" s="463">
        <f t="shared" si="78"/>
        <v>0</v>
      </c>
      <c r="E116" s="463">
        <f t="shared" si="79"/>
        <v>0</v>
      </c>
      <c r="F116" s="444"/>
      <c r="G116" s="148"/>
      <c r="H116" s="148"/>
      <c r="I116" s="148"/>
      <c r="J116" s="148"/>
      <c r="K116" s="144">
        <f t="shared" si="80"/>
        <v>0</v>
      </c>
      <c r="L116" s="148"/>
      <c r="M116" s="444"/>
      <c r="N116" s="148"/>
      <c r="O116" s="148"/>
      <c r="P116" s="148"/>
      <c r="Q116" s="148"/>
      <c r="R116" s="148"/>
      <c r="S116" s="148"/>
    </row>
    <row r="117" spans="2:19" ht="15" customHeight="1">
      <c r="B117" s="425" t="s">
        <v>1218</v>
      </c>
      <c r="C117" s="462">
        <f t="shared" si="77"/>
        <v>0</v>
      </c>
      <c r="D117" s="462">
        <f t="shared" si="78"/>
        <v>0</v>
      </c>
      <c r="E117" s="462">
        <f t="shared" si="79"/>
        <v>0</v>
      </c>
      <c r="F117" s="444"/>
      <c r="G117" s="148"/>
      <c r="H117" s="148"/>
      <c r="I117" s="148"/>
      <c r="J117" s="148"/>
      <c r="K117" s="144">
        <f t="shared" si="80"/>
        <v>0</v>
      </c>
      <c r="L117" s="148"/>
      <c r="M117" s="444"/>
      <c r="N117" s="148"/>
      <c r="O117" s="148"/>
      <c r="P117" s="148"/>
      <c r="Q117" s="148"/>
      <c r="R117" s="148"/>
      <c r="S117" s="148"/>
    </row>
    <row r="118" spans="2:19" ht="15" customHeight="1">
      <c r="B118" s="425" t="s">
        <v>1221</v>
      </c>
      <c r="C118" s="462">
        <f t="shared" si="77"/>
        <v>0</v>
      </c>
      <c r="D118" s="462">
        <f t="shared" si="78"/>
        <v>0</v>
      </c>
      <c r="E118" s="462">
        <f t="shared" si="79"/>
        <v>0</v>
      </c>
      <c r="F118" s="444"/>
      <c r="G118" s="148"/>
      <c r="H118" s="148"/>
      <c r="I118" s="148"/>
      <c r="J118" s="148"/>
      <c r="K118" s="144">
        <f t="shared" si="80"/>
        <v>0</v>
      </c>
      <c r="L118" s="148"/>
      <c r="M118" s="444"/>
      <c r="N118" s="148"/>
      <c r="O118" s="148"/>
      <c r="P118" s="148"/>
      <c r="Q118" s="148"/>
      <c r="R118" s="148"/>
      <c r="S118" s="148"/>
    </row>
    <row r="119" spans="2:19" ht="15" customHeight="1">
      <c r="B119" s="425" t="s">
        <v>1229</v>
      </c>
      <c r="C119" s="462">
        <f t="shared" si="77"/>
        <v>0</v>
      </c>
      <c r="D119" s="462">
        <f t="shared" si="78"/>
        <v>0</v>
      </c>
      <c r="E119" s="462">
        <f t="shared" si="79"/>
        <v>0</v>
      </c>
      <c r="F119" s="444"/>
      <c r="G119" s="148"/>
      <c r="H119" s="148"/>
      <c r="I119" s="148"/>
      <c r="J119" s="148"/>
      <c r="K119" s="144">
        <f t="shared" si="80"/>
        <v>0</v>
      </c>
      <c r="L119" s="148"/>
      <c r="M119" s="444"/>
      <c r="N119" s="148"/>
      <c r="O119" s="148"/>
      <c r="P119" s="148"/>
      <c r="Q119" s="148"/>
      <c r="R119" s="148"/>
      <c r="S119" s="148"/>
    </row>
    <row r="120" spans="2:19" s="139" customFormat="1" ht="15" customHeight="1">
      <c r="B120" s="450" t="s">
        <v>1237</v>
      </c>
      <c r="C120" s="462">
        <f>+C121+C122+C123</f>
        <v>0</v>
      </c>
      <c r="D120" s="462">
        <f>+D121+D122+D123</f>
        <v>0</v>
      </c>
      <c r="E120" s="462">
        <f>+E121+E122+E123</f>
        <v>0</v>
      </c>
      <c r="F120" s="452"/>
      <c r="G120" s="144">
        <f t="shared" ref="G120:L120" si="81">+G121+G122+G123</f>
        <v>0</v>
      </c>
      <c r="H120" s="144">
        <f t="shared" si="81"/>
        <v>0</v>
      </c>
      <c r="I120" s="144">
        <f t="shared" si="81"/>
        <v>0</v>
      </c>
      <c r="J120" s="144">
        <f t="shared" si="81"/>
        <v>0</v>
      </c>
      <c r="K120" s="144">
        <f t="shared" si="81"/>
        <v>0</v>
      </c>
      <c r="L120" s="144">
        <f t="shared" si="81"/>
        <v>0</v>
      </c>
      <c r="M120" s="452"/>
      <c r="N120" s="144">
        <f t="shared" ref="N120:S120" si="82">+N121+N122+N123</f>
        <v>0</v>
      </c>
      <c r="O120" s="144">
        <f t="shared" si="82"/>
        <v>0</v>
      </c>
      <c r="P120" s="144">
        <f t="shared" si="82"/>
        <v>0</v>
      </c>
      <c r="Q120" s="144">
        <f t="shared" si="82"/>
        <v>0</v>
      </c>
      <c r="R120" s="144">
        <f t="shared" si="82"/>
        <v>0</v>
      </c>
      <c r="S120" s="144">
        <f t="shared" si="82"/>
        <v>0</v>
      </c>
    </row>
    <row r="121" spans="2:19" ht="15" customHeight="1">
      <c r="B121" s="451" t="s">
        <v>1240</v>
      </c>
      <c r="C121" s="463">
        <f>SUM(I121:L121)</f>
        <v>0</v>
      </c>
      <c r="D121" s="463">
        <f>C121-E121</f>
        <v>0</v>
      </c>
      <c r="E121" s="463">
        <f>SUM(P121:S121)</f>
        <v>0</v>
      </c>
      <c r="F121" s="452"/>
      <c r="G121" s="148"/>
      <c r="H121" s="148"/>
      <c r="I121" s="148"/>
      <c r="J121" s="148"/>
      <c r="K121" s="144">
        <f>R121</f>
        <v>0</v>
      </c>
      <c r="L121" s="148"/>
      <c r="M121" s="452"/>
      <c r="N121" s="148"/>
      <c r="O121" s="148"/>
      <c r="P121" s="148"/>
      <c r="Q121" s="148"/>
      <c r="R121" s="148"/>
      <c r="S121" s="148"/>
    </row>
    <row r="122" spans="2:19" ht="15" customHeight="1">
      <c r="B122" s="451" t="s">
        <v>1354</v>
      </c>
      <c r="C122" s="463">
        <f>SUM(I122:L122)</f>
        <v>0</v>
      </c>
      <c r="D122" s="463">
        <f>C122-E122</f>
        <v>0</v>
      </c>
      <c r="E122" s="463">
        <f>SUM(P122:S122)</f>
        <v>0</v>
      </c>
      <c r="F122" s="452"/>
      <c r="G122" s="148"/>
      <c r="H122" s="148"/>
      <c r="I122" s="148"/>
      <c r="J122" s="148"/>
      <c r="K122" s="144">
        <f>R122</f>
        <v>0</v>
      </c>
      <c r="L122" s="148"/>
      <c r="M122" s="452"/>
      <c r="N122" s="148"/>
      <c r="O122" s="148"/>
      <c r="P122" s="148"/>
      <c r="Q122" s="148"/>
      <c r="R122" s="148"/>
      <c r="S122" s="148"/>
    </row>
    <row r="123" spans="2:19" ht="15" customHeight="1">
      <c r="B123" s="451" t="s">
        <v>1246</v>
      </c>
      <c r="C123" s="463">
        <f>SUM(I123:L123)</f>
        <v>0</v>
      </c>
      <c r="D123" s="463">
        <f>C123-E123</f>
        <v>0</v>
      </c>
      <c r="E123" s="463">
        <f>SUM(P123:S123)</f>
        <v>0</v>
      </c>
      <c r="F123" s="452"/>
      <c r="G123" s="148"/>
      <c r="H123" s="148"/>
      <c r="I123" s="148"/>
      <c r="J123" s="148"/>
      <c r="K123" s="144">
        <f>R123</f>
        <v>0</v>
      </c>
      <c r="L123" s="148"/>
      <c r="M123" s="452"/>
      <c r="N123" s="148"/>
      <c r="O123" s="148"/>
      <c r="P123" s="148"/>
      <c r="Q123" s="148"/>
      <c r="R123" s="148"/>
      <c r="S123" s="148"/>
    </row>
    <row r="124" spans="2:19" ht="15" customHeight="1">
      <c r="B124" s="448" t="s">
        <v>1346</v>
      </c>
      <c r="C124" s="462">
        <f>+SUM(C125:C131)</f>
        <v>0</v>
      </c>
      <c r="D124" s="462">
        <f>+SUM(D125:D131)</f>
        <v>0</v>
      </c>
      <c r="E124" s="462">
        <f>+SUM(E125:E131)</f>
        <v>0</v>
      </c>
      <c r="F124" s="444"/>
      <c r="G124" s="144">
        <f t="shared" ref="G124:L124" si="83">+SUM(G125:G131)</f>
        <v>0</v>
      </c>
      <c r="H124" s="144">
        <f t="shared" si="83"/>
        <v>0</v>
      </c>
      <c r="I124" s="144">
        <f t="shared" si="83"/>
        <v>0</v>
      </c>
      <c r="J124" s="144">
        <f t="shared" si="83"/>
        <v>0</v>
      </c>
      <c r="K124" s="144">
        <f t="shared" si="83"/>
        <v>0</v>
      </c>
      <c r="L124" s="144">
        <f t="shared" si="83"/>
        <v>0</v>
      </c>
      <c r="M124" s="444"/>
      <c r="N124" s="144">
        <f t="shared" ref="N124:S124" si="84">+SUM(N125:N131)</f>
        <v>0</v>
      </c>
      <c r="O124" s="144">
        <f t="shared" si="84"/>
        <v>0</v>
      </c>
      <c r="P124" s="144">
        <f t="shared" si="84"/>
        <v>0</v>
      </c>
      <c r="Q124" s="144">
        <f t="shared" si="84"/>
        <v>0</v>
      </c>
      <c r="R124" s="144">
        <f t="shared" si="84"/>
        <v>0</v>
      </c>
      <c r="S124" s="144">
        <f t="shared" si="84"/>
        <v>0</v>
      </c>
    </row>
    <row r="125" spans="2:19" ht="15" customHeight="1">
      <c r="B125" s="425" t="s">
        <v>1203</v>
      </c>
      <c r="C125" s="462">
        <f t="shared" ref="C125:C130" si="85">SUM(I125:L125)</f>
        <v>0</v>
      </c>
      <c r="D125" s="462">
        <f t="shared" ref="D125:D130" si="86">C125-E125</f>
        <v>0</v>
      </c>
      <c r="E125" s="462">
        <f t="shared" ref="E125:E130" si="87">SUM(P125:S125)</f>
        <v>0</v>
      </c>
      <c r="F125" s="444"/>
      <c r="G125" s="148"/>
      <c r="H125" s="148"/>
      <c r="I125" s="148"/>
      <c r="J125" s="148"/>
      <c r="K125" s="144">
        <f t="shared" ref="K125:K130" si="88">R125</f>
        <v>0</v>
      </c>
      <c r="L125" s="148"/>
      <c r="M125" s="444"/>
      <c r="N125" s="148"/>
      <c r="O125" s="148"/>
      <c r="P125" s="148"/>
      <c r="Q125" s="148"/>
      <c r="R125" s="148"/>
      <c r="S125" s="148"/>
    </row>
    <row r="126" spans="2:19" ht="15" customHeight="1">
      <c r="B126" s="425" t="s">
        <v>1206</v>
      </c>
      <c r="C126" s="462">
        <f t="shared" si="85"/>
        <v>0</v>
      </c>
      <c r="D126" s="462">
        <f t="shared" si="86"/>
        <v>0</v>
      </c>
      <c r="E126" s="462">
        <f t="shared" si="87"/>
        <v>0</v>
      </c>
      <c r="F126" s="444"/>
      <c r="G126" s="148"/>
      <c r="H126" s="148"/>
      <c r="I126" s="148"/>
      <c r="J126" s="148"/>
      <c r="K126" s="144">
        <f t="shared" si="88"/>
        <v>0</v>
      </c>
      <c r="L126" s="148"/>
      <c r="M126" s="444"/>
      <c r="N126" s="148"/>
      <c r="O126" s="148"/>
      <c r="P126" s="148"/>
      <c r="Q126" s="148"/>
      <c r="R126" s="148"/>
      <c r="S126" s="148"/>
    </row>
    <row r="127" spans="2:19" ht="15" customHeight="1">
      <c r="B127" s="425" t="s">
        <v>1273</v>
      </c>
      <c r="C127" s="462">
        <f t="shared" si="85"/>
        <v>0</v>
      </c>
      <c r="D127" s="462">
        <f t="shared" si="86"/>
        <v>0</v>
      </c>
      <c r="E127" s="462">
        <f t="shared" si="87"/>
        <v>0</v>
      </c>
      <c r="F127" s="444"/>
      <c r="G127" s="148"/>
      <c r="H127" s="148"/>
      <c r="I127" s="148"/>
      <c r="J127" s="148"/>
      <c r="K127" s="144">
        <f t="shared" si="88"/>
        <v>0</v>
      </c>
      <c r="L127" s="148"/>
      <c r="M127" s="444"/>
      <c r="N127" s="148"/>
      <c r="O127" s="148"/>
      <c r="P127" s="148"/>
      <c r="Q127" s="148"/>
      <c r="R127" s="148"/>
      <c r="S127" s="148"/>
    </row>
    <row r="128" spans="2:19" ht="15" customHeight="1">
      <c r="B128" s="425" t="s">
        <v>1218</v>
      </c>
      <c r="C128" s="462">
        <f t="shared" si="85"/>
        <v>0</v>
      </c>
      <c r="D128" s="462">
        <f t="shared" si="86"/>
        <v>0</v>
      </c>
      <c r="E128" s="462">
        <f t="shared" si="87"/>
        <v>0</v>
      </c>
      <c r="F128" s="444"/>
      <c r="G128" s="148"/>
      <c r="H128" s="148"/>
      <c r="I128" s="148"/>
      <c r="J128" s="148"/>
      <c r="K128" s="144">
        <f t="shared" si="88"/>
        <v>0</v>
      </c>
      <c r="L128" s="148"/>
      <c r="M128" s="444"/>
      <c r="N128" s="148"/>
      <c r="O128" s="148"/>
      <c r="P128" s="148"/>
      <c r="Q128" s="148"/>
      <c r="R128" s="148"/>
      <c r="S128" s="148"/>
    </row>
    <row r="129" spans="2:19" ht="15" customHeight="1">
      <c r="B129" s="425" t="s">
        <v>1221</v>
      </c>
      <c r="C129" s="462">
        <f t="shared" si="85"/>
        <v>0</v>
      </c>
      <c r="D129" s="462">
        <f t="shared" si="86"/>
        <v>0</v>
      </c>
      <c r="E129" s="462">
        <f t="shared" si="87"/>
        <v>0</v>
      </c>
      <c r="F129" s="444"/>
      <c r="G129" s="148"/>
      <c r="H129" s="148"/>
      <c r="I129" s="148"/>
      <c r="J129" s="148"/>
      <c r="K129" s="144">
        <f t="shared" si="88"/>
        <v>0</v>
      </c>
      <c r="L129" s="148"/>
      <c r="M129" s="444"/>
      <c r="N129" s="148"/>
      <c r="O129" s="148"/>
      <c r="P129" s="148"/>
      <c r="Q129" s="148"/>
      <c r="R129" s="148"/>
      <c r="S129" s="148"/>
    </row>
    <row r="130" spans="2:19" ht="15" customHeight="1">
      <c r="B130" s="425" t="s">
        <v>1229</v>
      </c>
      <c r="C130" s="462">
        <f t="shared" si="85"/>
        <v>0</v>
      </c>
      <c r="D130" s="462">
        <f t="shared" si="86"/>
        <v>0</v>
      </c>
      <c r="E130" s="462">
        <f t="shared" si="87"/>
        <v>0</v>
      </c>
      <c r="F130" s="444"/>
      <c r="G130" s="148"/>
      <c r="H130" s="148"/>
      <c r="I130" s="148"/>
      <c r="J130" s="148"/>
      <c r="K130" s="144">
        <f t="shared" si="88"/>
        <v>0</v>
      </c>
      <c r="L130" s="148"/>
      <c r="M130" s="444"/>
      <c r="N130" s="148"/>
      <c r="O130" s="148"/>
      <c r="P130" s="148"/>
      <c r="Q130" s="148"/>
      <c r="R130" s="148"/>
      <c r="S130" s="148"/>
    </row>
    <row r="131" spans="2:19" ht="15" customHeight="1">
      <c r="B131" s="450" t="s">
        <v>1237</v>
      </c>
      <c r="C131" s="462">
        <f>+C132+C133+C134</f>
        <v>0</v>
      </c>
      <c r="D131" s="462">
        <f>+D132+D133+D134</f>
        <v>0</v>
      </c>
      <c r="E131" s="462">
        <f>+E132+E133+E134</f>
        <v>0</v>
      </c>
      <c r="F131" s="452"/>
      <c r="G131" s="462">
        <f t="shared" ref="G131:L131" si="89">+G132+G133+G134</f>
        <v>0</v>
      </c>
      <c r="H131" s="462">
        <f t="shared" si="89"/>
        <v>0</v>
      </c>
      <c r="I131" s="462">
        <f t="shared" si="89"/>
        <v>0</v>
      </c>
      <c r="J131" s="462">
        <f t="shared" si="89"/>
        <v>0</v>
      </c>
      <c r="K131" s="144">
        <f t="shared" si="89"/>
        <v>0</v>
      </c>
      <c r="L131" s="462">
        <f t="shared" si="89"/>
        <v>0</v>
      </c>
      <c r="M131" s="452"/>
      <c r="N131" s="462">
        <f t="shared" ref="N131:S131" si="90">+N132+N133+N134</f>
        <v>0</v>
      </c>
      <c r="O131" s="462">
        <f t="shared" si="90"/>
        <v>0</v>
      </c>
      <c r="P131" s="462">
        <f t="shared" si="90"/>
        <v>0</v>
      </c>
      <c r="Q131" s="462">
        <f t="shared" si="90"/>
        <v>0</v>
      </c>
      <c r="R131" s="462">
        <f t="shared" si="90"/>
        <v>0</v>
      </c>
      <c r="S131" s="462">
        <f t="shared" si="90"/>
        <v>0</v>
      </c>
    </row>
    <row r="132" spans="2:19" ht="15" customHeight="1">
      <c r="B132" s="451" t="s">
        <v>1240</v>
      </c>
      <c r="C132" s="463">
        <f>SUM(I132:L132)</f>
        <v>0</v>
      </c>
      <c r="D132" s="463">
        <f>C132-E132</f>
        <v>0</v>
      </c>
      <c r="E132" s="463">
        <f>SUM(P132:S132)</f>
        <v>0</v>
      </c>
      <c r="F132" s="452"/>
      <c r="G132" s="148"/>
      <c r="H132" s="148"/>
      <c r="I132" s="148"/>
      <c r="J132" s="148"/>
      <c r="K132" s="144">
        <f>R132</f>
        <v>0</v>
      </c>
      <c r="L132" s="148"/>
      <c r="M132" s="452"/>
      <c r="N132" s="148"/>
      <c r="O132" s="148"/>
      <c r="P132" s="148"/>
      <c r="Q132" s="148"/>
      <c r="R132" s="148"/>
      <c r="S132" s="148"/>
    </row>
    <row r="133" spans="2:19" ht="15" customHeight="1">
      <c r="B133" s="451" t="s">
        <v>1354</v>
      </c>
      <c r="C133" s="463">
        <f>SUM(I133:L133)</f>
        <v>0</v>
      </c>
      <c r="D133" s="463">
        <f>C133-E133</f>
        <v>0</v>
      </c>
      <c r="E133" s="463">
        <f>SUM(P133:S133)</f>
        <v>0</v>
      </c>
      <c r="F133" s="452"/>
      <c r="G133" s="148"/>
      <c r="H133" s="148"/>
      <c r="I133" s="148"/>
      <c r="J133" s="148"/>
      <c r="K133" s="144">
        <f>R133</f>
        <v>0</v>
      </c>
      <c r="L133" s="148"/>
      <c r="M133" s="452"/>
      <c r="N133" s="148"/>
      <c r="O133" s="148"/>
      <c r="P133" s="148"/>
      <c r="Q133" s="148"/>
      <c r="R133" s="148"/>
      <c r="S133" s="148"/>
    </row>
    <row r="134" spans="2:19" ht="15" customHeight="1">
      <c r="B134" s="451" t="s">
        <v>1246</v>
      </c>
      <c r="C134" s="463">
        <f>SUM(I134:L134)</f>
        <v>0</v>
      </c>
      <c r="D134" s="463">
        <f>C134-E134</f>
        <v>0</v>
      </c>
      <c r="E134" s="463">
        <f>SUM(P134:S134)</f>
        <v>0</v>
      </c>
      <c r="F134" s="452"/>
      <c r="G134" s="148"/>
      <c r="H134" s="148"/>
      <c r="I134" s="148"/>
      <c r="J134" s="148"/>
      <c r="K134" s="144">
        <f>R134</f>
        <v>0</v>
      </c>
      <c r="L134" s="148"/>
      <c r="M134" s="452"/>
      <c r="N134" s="148"/>
      <c r="O134" s="148"/>
      <c r="P134" s="148"/>
      <c r="Q134" s="148"/>
      <c r="R134" s="148"/>
      <c r="S134" s="148"/>
    </row>
    <row r="135" spans="2:19" ht="15" customHeight="1">
      <c r="B135" s="448" t="s">
        <v>1347</v>
      </c>
      <c r="C135" s="462">
        <f>+SUM(C136:C142)</f>
        <v>0</v>
      </c>
      <c r="D135" s="462">
        <f>+SUM(D136:D142)</f>
        <v>0</v>
      </c>
      <c r="E135" s="462">
        <f>+SUM(E136:E142)</f>
        <v>0</v>
      </c>
      <c r="F135" s="444"/>
      <c r="G135" s="462">
        <f t="shared" ref="G135:L135" si="91">+SUM(G136:G142)</f>
        <v>0</v>
      </c>
      <c r="H135" s="462">
        <f t="shared" si="91"/>
        <v>0</v>
      </c>
      <c r="I135" s="462">
        <f t="shared" si="91"/>
        <v>0</v>
      </c>
      <c r="J135" s="462">
        <f t="shared" si="91"/>
        <v>0</v>
      </c>
      <c r="K135" s="462">
        <f t="shared" si="91"/>
        <v>0</v>
      </c>
      <c r="L135" s="462">
        <f t="shared" si="91"/>
        <v>0</v>
      </c>
      <c r="M135" s="444"/>
      <c r="N135" s="462">
        <f t="shared" ref="N135:S135" si="92">+SUM(N136:N142)</f>
        <v>0</v>
      </c>
      <c r="O135" s="462">
        <f t="shared" si="92"/>
        <v>0</v>
      </c>
      <c r="P135" s="462">
        <f t="shared" si="92"/>
        <v>0</v>
      </c>
      <c r="Q135" s="462">
        <f t="shared" si="92"/>
        <v>0</v>
      </c>
      <c r="R135" s="462">
        <f t="shared" si="92"/>
        <v>0</v>
      </c>
      <c r="S135" s="462">
        <f t="shared" si="92"/>
        <v>0</v>
      </c>
    </row>
    <row r="136" spans="2:19" ht="15" customHeight="1">
      <c r="B136" s="425" t="s">
        <v>1203</v>
      </c>
      <c r="C136" s="462">
        <f t="shared" ref="C136:C141" si="93">SUM(I136:L136)</f>
        <v>0</v>
      </c>
      <c r="D136" s="462">
        <f t="shared" ref="D136:D141" si="94">C136-E136</f>
        <v>0</v>
      </c>
      <c r="E136" s="462">
        <f t="shared" ref="E136:E141" si="95">SUM(P136:S136)</f>
        <v>0</v>
      </c>
      <c r="F136" s="444"/>
      <c r="G136" s="148"/>
      <c r="H136" s="148"/>
      <c r="I136" s="148"/>
      <c r="J136" s="148"/>
      <c r="K136" s="144">
        <f t="shared" ref="K136:K141" si="96">R136</f>
        <v>0</v>
      </c>
      <c r="L136" s="148"/>
      <c r="M136" s="444"/>
      <c r="N136" s="148"/>
      <c r="O136" s="148"/>
      <c r="P136" s="148"/>
      <c r="Q136" s="148"/>
      <c r="R136" s="148"/>
      <c r="S136" s="148"/>
    </row>
    <row r="137" spans="2:19" ht="15" customHeight="1">
      <c r="B137" s="425" t="s">
        <v>1206</v>
      </c>
      <c r="C137" s="462">
        <f t="shared" si="93"/>
        <v>0</v>
      </c>
      <c r="D137" s="462">
        <f t="shared" si="94"/>
        <v>0</v>
      </c>
      <c r="E137" s="462">
        <f t="shared" si="95"/>
        <v>0</v>
      </c>
      <c r="F137" s="444"/>
      <c r="G137" s="148"/>
      <c r="H137" s="148"/>
      <c r="I137" s="148"/>
      <c r="J137" s="148"/>
      <c r="K137" s="144">
        <f t="shared" si="96"/>
        <v>0</v>
      </c>
      <c r="L137" s="148"/>
      <c r="M137" s="444"/>
      <c r="N137" s="148"/>
      <c r="O137" s="148"/>
      <c r="P137" s="148"/>
      <c r="Q137" s="148"/>
      <c r="R137" s="148"/>
      <c r="S137" s="148"/>
    </row>
    <row r="138" spans="2:19" ht="15" customHeight="1">
      <c r="B138" s="425" t="s">
        <v>1273</v>
      </c>
      <c r="C138" s="462">
        <f t="shared" si="93"/>
        <v>0</v>
      </c>
      <c r="D138" s="462">
        <f t="shared" si="94"/>
        <v>0</v>
      </c>
      <c r="E138" s="462">
        <f t="shared" si="95"/>
        <v>0</v>
      </c>
      <c r="F138" s="444"/>
      <c r="G138" s="148"/>
      <c r="H138" s="148"/>
      <c r="I138" s="148"/>
      <c r="J138" s="148"/>
      <c r="K138" s="144">
        <f t="shared" si="96"/>
        <v>0</v>
      </c>
      <c r="L138" s="148"/>
      <c r="M138" s="444"/>
      <c r="N138" s="148"/>
      <c r="O138" s="148"/>
      <c r="P138" s="148"/>
      <c r="Q138" s="148"/>
      <c r="R138" s="148"/>
      <c r="S138" s="148"/>
    </row>
    <row r="139" spans="2:19" ht="15" customHeight="1">
      <c r="B139" s="425" t="s">
        <v>1218</v>
      </c>
      <c r="C139" s="462">
        <f t="shared" si="93"/>
        <v>0</v>
      </c>
      <c r="D139" s="462">
        <f t="shared" si="94"/>
        <v>0</v>
      </c>
      <c r="E139" s="462">
        <f t="shared" si="95"/>
        <v>0</v>
      </c>
      <c r="F139" s="444"/>
      <c r="G139" s="148"/>
      <c r="H139" s="148"/>
      <c r="I139" s="148"/>
      <c r="J139" s="148"/>
      <c r="K139" s="144">
        <f t="shared" si="96"/>
        <v>0</v>
      </c>
      <c r="L139" s="148"/>
      <c r="M139" s="444"/>
      <c r="N139" s="148"/>
      <c r="O139" s="148"/>
      <c r="P139" s="148"/>
      <c r="Q139" s="148"/>
      <c r="R139" s="148"/>
      <c r="S139" s="148"/>
    </row>
    <row r="140" spans="2:19" ht="15" customHeight="1">
      <c r="B140" s="425" t="s">
        <v>1221</v>
      </c>
      <c r="C140" s="462">
        <f t="shared" si="93"/>
        <v>0</v>
      </c>
      <c r="D140" s="462">
        <f t="shared" si="94"/>
        <v>0</v>
      </c>
      <c r="E140" s="462">
        <f t="shared" si="95"/>
        <v>0</v>
      </c>
      <c r="F140" s="444"/>
      <c r="G140" s="148"/>
      <c r="H140" s="148"/>
      <c r="I140" s="148"/>
      <c r="J140" s="148"/>
      <c r="K140" s="144">
        <f t="shared" si="96"/>
        <v>0</v>
      </c>
      <c r="L140" s="148"/>
      <c r="M140" s="444"/>
      <c r="N140" s="148"/>
      <c r="O140" s="148"/>
      <c r="P140" s="148"/>
      <c r="Q140" s="148"/>
      <c r="R140" s="148"/>
      <c r="S140" s="148"/>
    </row>
    <row r="141" spans="2:19" ht="15" customHeight="1">
      <c r="B141" s="425" t="s">
        <v>1229</v>
      </c>
      <c r="C141" s="462">
        <f t="shared" si="93"/>
        <v>0</v>
      </c>
      <c r="D141" s="462">
        <f t="shared" si="94"/>
        <v>0</v>
      </c>
      <c r="E141" s="462">
        <f t="shared" si="95"/>
        <v>0</v>
      </c>
      <c r="F141" s="444"/>
      <c r="G141" s="148"/>
      <c r="H141" s="148"/>
      <c r="I141" s="148"/>
      <c r="J141" s="148"/>
      <c r="K141" s="144">
        <f t="shared" si="96"/>
        <v>0</v>
      </c>
      <c r="L141" s="148"/>
      <c r="M141" s="444"/>
      <c r="N141" s="148"/>
      <c r="O141" s="148"/>
      <c r="P141" s="148"/>
      <c r="Q141" s="148"/>
      <c r="R141" s="148"/>
      <c r="S141" s="148"/>
    </row>
    <row r="142" spans="2:19" s="139" customFormat="1" ht="15" customHeight="1">
      <c r="B142" s="450" t="s">
        <v>1237</v>
      </c>
      <c r="C142" s="462">
        <f>+C143+C144+C145</f>
        <v>0</v>
      </c>
      <c r="D142" s="462">
        <f>+D143+D144+D145</f>
        <v>0</v>
      </c>
      <c r="E142" s="462">
        <f>+E143+E144+E145</f>
        <v>0</v>
      </c>
      <c r="F142" s="452"/>
      <c r="G142" s="144">
        <f t="shared" ref="G142:L142" si="97">+G143+G144+G145</f>
        <v>0</v>
      </c>
      <c r="H142" s="144">
        <f t="shared" si="97"/>
        <v>0</v>
      </c>
      <c r="I142" s="144">
        <f t="shared" si="97"/>
        <v>0</v>
      </c>
      <c r="J142" s="144">
        <f t="shared" si="97"/>
        <v>0</v>
      </c>
      <c r="K142" s="144">
        <f t="shared" si="97"/>
        <v>0</v>
      </c>
      <c r="L142" s="144">
        <f t="shared" si="97"/>
        <v>0</v>
      </c>
      <c r="M142" s="452"/>
      <c r="N142" s="144">
        <f t="shared" ref="N142:S142" si="98">+N143+N144+N145</f>
        <v>0</v>
      </c>
      <c r="O142" s="144">
        <f t="shared" si="98"/>
        <v>0</v>
      </c>
      <c r="P142" s="144">
        <f t="shared" si="98"/>
        <v>0</v>
      </c>
      <c r="Q142" s="144">
        <f t="shared" si="98"/>
        <v>0</v>
      </c>
      <c r="R142" s="144">
        <f t="shared" si="98"/>
        <v>0</v>
      </c>
      <c r="S142" s="144">
        <f t="shared" si="98"/>
        <v>0</v>
      </c>
    </row>
    <row r="143" spans="2:19" ht="15" customHeight="1">
      <c r="B143" s="451" t="s">
        <v>1240</v>
      </c>
      <c r="C143" s="463">
        <f>SUM(I143:L143)</f>
        <v>0</v>
      </c>
      <c r="D143" s="463">
        <f>C143-E143</f>
        <v>0</v>
      </c>
      <c r="E143" s="463">
        <f>SUM(P143:S143)</f>
        <v>0</v>
      </c>
      <c r="F143" s="452"/>
      <c r="G143" s="148"/>
      <c r="H143" s="148"/>
      <c r="I143" s="148"/>
      <c r="J143" s="148"/>
      <c r="K143" s="144">
        <f>R143</f>
        <v>0</v>
      </c>
      <c r="L143" s="148"/>
      <c r="M143" s="452"/>
      <c r="N143" s="148"/>
      <c r="O143" s="148"/>
      <c r="P143" s="148"/>
      <c r="Q143" s="148"/>
      <c r="R143" s="148"/>
      <c r="S143" s="148"/>
    </row>
    <row r="144" spans="2:19" ht="15" customHeight="1">
      <c r="B144" s="451" t="s">
        <v>1354</v>
      </c>
      <c r="C144" s="463">
        <f>SUM(I144:L144)</f>
        <v>0</v>
      </c>
      <c r="D144" s="463">
        <f>C144-E144</f>
        <v>0</v>
      </c>
      <c r="E144" s="463">
        <f>SUM(P144:S144)</f>
        <v>0</v>
      </c>
      <c r="F144" s="452"/>
      <c r="G144" s="148"/>
      <c r="H144" s="148"/>
      <c r="I144" s="148"/>
      <c r="J144" s="148"/>
      <c r="K144" s="144">
        <f>R144</f>
        <v>0</v>
      </c>
      <c r="L144" s="148"/>
      <c r="M144" s="452"/>
      <c r="N144" s="148"/>
      <c r="O144" s="148"/>
      <c r="P144" s="148"/>
      <c r="Q144" s="148"/>
      <c r="R144" s="148"/>
      <c r="S144" s="148"/>
    </row>
    <row r="145" spans="2:19" ht="15" customHeight="1">
      <c r="B145" s="451" t="s">
        <v>1246</v>
      </c>
      <c r="C145" s="463">
        <f>SUM(I145:L145)</f>
        <v>0</v>
      </c>
      <c r="D145" s="463">
        <f>C145-E145</f>
        <v>0</v>
      </c>
      <c r="E145" s="463">
        <f>SUM(P145:S145)</f>
        <v>0</v>
      </c>
      <c r="F145" s="452"/>
      <c r="G145" s="148"/>
      <c r="H145" s="148"/>
      <c r="I145" s="148"/>
      <c r="J145" s="148"/>
      <c r="K145" s="144">
        <f>R145</f>
        <v>0</v>
      </c>
      <c r="L145" s="148"/>
      <c r="M145" s="452"/>
      <c r="N145" s="148"/>
      <c r="O145" s="148"/>
      <c r="P145" s="148"/>
      <c r="Q145" s="148"/>
      <c r="R145" s="148"/>
      <c r="S145" s="148"/>
    </row>
    <row r="146" spans="2:19" ht="15" customHeight="1">
      <c r="B146" s="448" t="s">
        <v>935</v>
      </c>
      <c r="C146" s="462">
        <f>SUM(C10,C45)</f>
        <v>0</v>
      </c>
      <c r="D146" s="462">
        <f>SUM(D10,D45)</f>
        <v>0</v>
      </c>
      <c r="E146" s="462">
        <f>SUM(E10,E45)</f>
        <v>0</v>
      </c>
      <c r="F146" s="444"/>
      <c r="G146" s="144">
        <f t="shared" ref="G146:L146" si="99">SUM(G10,G45)</f>
        <v>0</v>
      </c>
      <c r="H146" s="144">
        <f t="shared" si="99"/>
        <v>0</v>
      </c>
      <c r="I146" s="144">
        <f t="shared" si="99"/>
        <v>0</v>
      </c>
      <c r="J146" s="144">
        <f t="shared" si="99"/>
        <v>0</v>
      </c>
      <c r="K146" s="144">
        <f t="shared" si="99"/>
        <v>0</v>
      </c>
      <c r="L146" s="144">
        <f t="shared" si="99"/>
        <v>0</v>
      </c>
      <c r="M146" s="444"/>
      <c r="N146" s="144">
        <f t="shared" ref="N146:S146" si="100">SUM(N10,N45)</f>
        <v>0</v>
      </c>
      <c r="O146" s="144">
        <f t="shared" si="100"/>
        <v>0</v>
      </c>
      <c r="P146" s="144">
        <f t="shared" si="100"/>
        <v>0</v>
      </c>
      <c r="Q146" s="144">
        <f t="shared" si="100"/>
        <v>0</v>
      </c>
      <c r="R146" s="144">
        <f t="shared" si="100"/>
        <v>0</v>
      </c>
      <c r="S146" s="144">
        <f t="shared" si="100"/>
        <v>0</v>
      </c>
    </row>
    <row r="147" spans="2:19">
      <c r="B147" s="436"/>
      <c r="C147" s="436"/>
      <c r="E147" s="163"/>
      <c r="F147" s="163"/>
      <c r="G147" s="164"/>
      <c r="H147" s="464"/>
      <c r="I147" s="163"/>
      <c r="J147" s="163"/>
      <c r="K147" s="163"/>
      <c r="L147" s="163"/>
      <c r="M147" s="163"/>
      <c r="N147" s="163"/>
      <c r="O147" s="163"/>
      <c r="P147" s="163"/>
      <c r="Q147" s="163"/>
      <c r="R147" s="163"/>
      <c r="S147" s="163"/>
    </row>
    <row r="149" spans="2:19">
      <c r="B149" s="37" t="s">
        <v>1163</v>
      </c>
      <c r="C149" s="37"/>
    </row>
    <row r="150" spans="2:19">
      <c r="B150" s="7" t="s">
        <v>768</v>
      </c>
      <c r="C150" s="136" t="str">
        <f>IF(COUNTIF(L10:L146,"&gt;"&amp;0)+COUNTIF(S10:S146,"&gt;"&amp;0)&gt;0,"Commentary Required","OK")</f>
        <v>OK</v>
      </c>
    </row>
    <row r="151" spans="2:19">
      <c r="B151" s="7" t="s">
        <v>563</v>
      </c>
      <c r="C151" s="137"/>
    </row>
    <row r="153" spans="2:19">
      <c r="B153" s="15" t="s">
        <v>1358</v>
      </c>
      <c r="C153" s="12"/>
    </row>
    <row r="154" spans="2:19">
      <c r="B154" s="7" t="s">
        <v>768</v>
      </c>
      <c r="C154" s="456" t="str">
        <f>IF(ABS(SUM('F.1 EBS'!I83:J83)-('F.G.2_PL'!C146-'F.G.2A_PL_Recog'!K146-'F.G.2B_PL_notRecog'!K146))&gt;C155,"Error","OK")</f>
        <v>OK</v>
      </c>
    </row>
    <row r="155" spans="2:19">
      <c r="B155" s="7" t="s">
        <v>766</v>
      </c>
      <c r="C155" s="136">
        <v>1</v>
      </c>
    </row>
  </sheetData>
  <sheetProtection insertHyperlinks="0"/>
  <mergeCells count="11">
    <mergeCell ref="H8:H9"/>
    <mergeCell ref="I8:L8"/>
    <mergeCell ref="N8:N9"/>
    <mergeCell ref="O8:O9"/>
    <mergeCell ref="P8:S8"/>
    <mergeCell ref="G8:G9"/>
    <mergeCell ref="C2:D2"/>
    <mergeCell ref="C3:D3"/>
    <mergeCell ref="C4:D4"/>
    <mergeCell ref="B8:B9"/>
    <mergeCell ref="C8:E8"/>
  </mergeCells>
  <conditionalFormatting sqref="B154">
    <cfRule type="cellIs" dxfId="22" priority="6" operator="equal">
      <formula>"Error"</formula>
    </cfRule>
  </conditionalFormatting>
  <conditionalFormatting sqref="C150">
    <cfRule type="cellIs" dxfId="21" priority="7" operator="equal">
      <formula>"Commentary Required"</formula>
    </cfRule>
    <cfRule type="cellIs" dxfId="20" priority="8" operator="equal">
      <formula>"OK"</formula>
    </cfRule>
    <cfRule type="cellIs" dxfId="19" priority="9" operator="equal">
      <formula>"Error"</formula>
    </cfRule>
  </conditionalFormatting>
  <conditionalFormatting sqref="C154:C155">
    <cfRule type="cellIs" dxfId="18" priority="1" operator="equal">
      <formula>"OK"</formula>
    </cfRule>
    <cfRule type="cellIs" dxfId="17" priority="2" operator="equal">
      <formula>"Error"</formula>
    </cfRule>
  </conditionalFormatting>
  <conditionalFormatting sqref="C155">
    <cfRule type="cellIs" dxfId="16" priority="3" operator="equal">
      <formula>"Warning"</formula>
    </cfRule>
    <cfRule type="expression" dxfId="15" priority="4">
      <formula>OR(C155="Error",C155="ERROR")</formula>
    </cfRule>
    <cfRule type="cellIs" dxfId="14" priority="5" operator="equal">
      <formula>"Warning"</formula>
    </cfRule>
  </conditionalFormatting>
  <dataValidations count="1">
    <dataValidation type="decimal" allowBlank="1" showInputMessage="1" showErrorMessage="1" errorTitle="Error" error="Please enter a number of +/- 11 digits" sqref="N143:S145 G143:J145 L143:L145 N136:S141 G136:J141 L136:L141 N132:S134 G132:J134 L132:L134 N125:S130 G125:J130 L125:L130 N121:S123 G121:J123 L121:L123 N114:S119 G114:J119 L114:L119 N111:S112 G111:J112 L111:L112 N107:S109 G107:J109 L107:L109 N100:S105 G100:J105 L100:L105 N97:S98 G97:J98 L97:L98 N93:S95 G93:J95 L93:L95 N86:S91 G86:J91 L86:L91 N82:S84 G82:J84 L82:L84 N75:S80 G75:J80 L75:L80 N71:S73 G71:J73 L71:L73 N64:S69 G64:J69 L64:L69 N61:S62 G61:J62 L61:L62 N57:S59 G57:J59 L57:L59 N50:S55 G50:J55 L50:L55 N47:S48 G47:J48 L47:L48 N42:S44 G42:J44 L42:L44 N39:S40 G39:J40 L39:L40 N36:S37 G36:J37 L36:L37 N29:S34 G29:J34 L29:L34 N25:S27 G25:J27 L25:L27 N22:S23 G22:J23 L22:L23 N19:S20 G19:J20 L19:L20 N12:S17 G12:J17 L12:L17" xr:uid="{1F855878-B45A-4297-8B01-C759154B42BB}">
      <formula1>-99999999999</formula1>
      <formula2>99999999999</formula2>
    </dataValidation>
  </dataValidations>
  <pageMargins left="0.7" right="0.7" top="0.75" bottom="0.75" header="0.3" footer="0.3"/>
  <pageSetup paperSize="8" orientation="portrait" r:id="rId1"/>
  <drawing r:id="rId2"/>
  <legacyDrawing r:id="rId3"/>
  <controls>
    <mc:AlternateContent xmlns:mc="http://schemas.openxmlformats.org/markup-compatibility/2006">
      <mc:Choice Requires="x14">
        <control shapeId="23553" r:id="rId4" name="FG2A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6</xdr:col>
                <xdr:colOff>333375</xdr:colOff>
                <xdr:row>3</xdr:row>
                <xdr:rowOff>133350</xdr:rowOff>
              </to>
            </anchor>
          </controlPr>
        </control>
      </mc:Choice>
      <mc:Fallback>
        <control shapeId="23553" r:id="rId4" name="FG2A_Clear_Worksheet"/>
      </mc:Fallback>
    </mc:AlternateContent>
  </control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251D5-A67D-476D-83F5-FDB420F41965}">
  <sheetPr codeName="Sheet69">
    <pageSetUpPr autoPageBreaks="0" fitToPage="1"/>
  </sheetPr>
  <dimension ref="A1:S151"/>
  <sheetViews>
    <sheetView showGridLines="0" topLeftCell="B1" zoomScaleNormal="100" workbookViewId="0">
      <selection activeCell="B1" sqref="B1"/>
    </sheetView>
  </sheetViews>
  <sheetFormatPr defaultColWidth="9.42578125" defaultRowHeight="12.75"/>
  <cols>
    <col min="1" max="1" width="2.42578125" style="37" hidden="1" customWidth="1"/>
    <col min="2" max="2" width="39.42578125" style="127" customWidth="1"/>
    <col min="3" max="5" width="16.42578125" style="37" customWidth="1"/>
    <col min="6" max="6" width="3.42578125" style="37" customWidth="1"/>
    <col min="7" max="10" width="16.42578125" style="37" customWidth="1"/>
    <col min="11" max="11" width="15" style="37" customWidth="1"/>
    <col min="12" max="12" width="16.42578125" style="37" customWidth="1"/>
    <col min="13" max="13" width="3.42578125" style="37" customWidth="1"/>
    <col min="14" max="15" width="16.42578125" style="37" customWidth="1"/>
    <col min="16" max="16" width="19.42578125" style="37" customWidth="1"/>
    <col min="17" max="19" width="16.42578125" style="37" customWidth="1"/>
    <col min="20" max="16384" width="9.42578125" style="37"/>
  </cols>
  <sheetData>
    <row r="1" spans="2:19" s="139" customFormat="1" ht="15" customHeight="1">
      <c r="B1" s="209" t="s">
        <v>1359</v>
      </c>
      <c r="C1" s="209"/>
      <c r="D1" s="465"/>
      <c r="E1" s="465"/>
      <c r="F1" s="465"/>
      <c r="G1" s="465"/>
      <c r="H1" s="465"/>
      <c r="I1" s="465"/>
      <c r="J1" s="466"/>
      <c r="K1" s="466"/>
      <c r="L1" s="466"/>
      <c r="M1" s="466"/>
      <c r="N1" s="466"/>
      <c r="O1" s="466"/>
      <c r="P1" s="466"/>
      <c r="Q1" s="466"/>
      <c r="R1" s="466"/>
      <c r="S1" s="466"/>
    </row>
    <row r="2" spans="2:19" ht="15" customHeight="1">
      <c r="B2" s="386" t="s">
        <v>593</v>
      </c>
      <c r="C2" s="673"/>
      <c r="D2" s="674"/>
    </row>
    <row r="3" spans="2:19" ht="15" customHeight="1">
      <c r="B3" s="386" t="s">
        <v>594</v>
      </c>
      <c r="C3" s="675"/>
      <c r="D3" s="676"/>
    </row>
    <row r="4" spans="2:19" ht="15" customHeight="1">
      <c r="B4" s="386" t="s">
        <v>595</v>
      </c>
      <c r="C4" s="677"/>
      <c r="D4" s="678"/>
    </row>
    <row r="5" spans="2:19" ht="15" customHeight="1"/>
    <row r="6" spans="2:19">
      <c r="B6" s="127" t="s">
        <v>596</v>
      </c>
    </row>
    <row r="7" spans="2:19" ht="22.5" customHeight="1">
      <c r="B7" s="231" t="s">
        <v>600</v>
      </c>
      <c r="C7" s="231" t="s">
        <v>601</v>
      </c>
      <c r="D7" s="231" t="s">
        <v>602</v>
      </c>
      <c r="E7" s="231" t="s">
        <v>603</v>
      </c>
      <c r="F7" s="418"/>
      <c r="G7" s="231" t="s">
        <v>604</v>
      </c>
      <c r="H7" s="231" t="s">
        <v>605</v>
      </c>
      <c r="I7" s="231" t="s">
        <v>606</v>
      </c>
      <c r="J7" s="231" t="s">
        <v>607</v>
      </c>
      <c r="K7" s="231" t="s">
        <v>608</v>
      </c>
      <c r="L7" s="231" t="s">
        <v>609</v>
      </c>
      <c r="M7" s="418"/>
      <c r="N7" s="231" t="s">
        <v>610</v>
      </c>
      <c r="O7" s="231" t="s">
        <v>611</v>
      </c>
      <c r="P7" s="231" t="s">
        <v>612</v>
      </c>
      <c r="Q7" s="231" t="s">
        <v>613</v>
      </c>
      <c r="R7" s="231" t="s">
        <v>614</v>
      </c>
      <c r="S7" s="231" t="s">
        <v>615</v>
      </c>
    </row>
    <row r="8" spans="2:19" ht="24.75" customHeight="1">
      <c r="B8" s="663" t="s">
        <v>1197</v>
      </c>
      <c r="C8" s="640" t="s">
        <v>1188</v>
      </c>
      <c r="D8" s="640"/>
      <c r="E8" s="640"/>
      <c r="F8" s="467"/>
      <c r="G8" s="640" t="s">
        <v>1178</v>
      </c>
      <c r="H8" s="640"/>
      <c r="I8" s="640"/>
      <c r="J8" s="640"/>
      <c r="K8" s="640"/>
      <c r="L8" s="640"/>
      <c r="M8" s="447"/>
      <c r="N8" s="640" t="s">
        <v>1181</v>
      </c>
      <c r="O8" s="640"/>
      <c r="P8" s="640"/>
      <c r="Q8" s="640"/>
      <c r="R8" s="640"/>
      <c r="S8" s="640"/>
    </row>
    <row r="9" spans="2:19" ht="100.15" customHeight="1">
      <c r="B9" s="663"/>
      <c r="C9" s="377" t="s">
        <v>1189</v>
      </c>
      <c r="D9" s="377" t="s">
        <v>1190</v>
      </c>
      <c r="E9" s="377" t="s">
        <v>1191</v>
      </c>
      <c r="F9" s="467"/>
      <c r="G9" s="377" t="s">
        <v>1192</v>
      </c>
      <c r="H9" s="377" t="s">
        <v>1193</v>
      </c>
      <c r="I9" s="377" t="s">
        <v>1182</v>
      </c>
      <c r="J9" s="377" t="s">
        <v>1183</v>
      </c>
      <c r="K9" s="377" t="s">
        <v>1184</v>
      </c>
      <c r="L9" s="377" t="s">
        <v>1185</v>
      </c>
      <c r="M9" s="447"/>
      <c r="N9" s="377" t="s">
        <v>1194</v>
      </c>
      <c r="O9" s="377" t="s">
        <v>1360</v>
      </c>
      <c r="P9" s="377" t="s">
        <v>1182</v>
      </c>
      <c r="Q9" s="377" t="s">
        <v>1183</v>
      </c>
      <c r="R9" s="377" t="s">
        <v>1184</v>
      </c>
      <c r="S9" s="377" t="s">
        <v>1185</v>
      </c>
    </row>
    <row r="10" spans="2:19" ht="15" customHeight="1">
      <c r="B10" s="443" t="s">
        <v>1200</v>
      </c>
      <c r="C10" s="462">
        <f>C11+C28</f>
        <v>0</v>
      </c>
      <c r="D10" s="462">
        <f>D11+D28</f>
        <v>0</v>
      </c>
      <c r="E10" s="462">
        <f>E11+E28</f>
        <v>0</v>
      </c>
      <c r="F10" s="444"/>
      <c r="G10" s="144">
        <f t="shared" ref="G10:L10" si="0">G11+G28</f>
        <v>0</v>
      </c>
      <c r="H10" s="144">
        <f t="shared" si="0"/>
        <v>0</v>
      </c>
      <c r="I10" s="144">
        <f t="shared" si="0"/>
        <v>0</v>
      </c>
      <c r="J10" s="144">
        <f t="shared" si="0"/>
        <v>0</v>
      </c>
      <c r="K10" s="144">
        <f t="shared" si="0"/>
        <v>0</v>
      </c>
      <c r="L10" s="144">
        <f t="shared" si="0"/>
        <v>0</v>
      </c>
      <c r="M10" s="444"/>
      <c r="N10" s="144">
        <f t="shared" ref="N10:S10" si="1">N11+N28</f>
        <v>0</v>
      </c>
      <c r="O10" s="144">
        <f t="shared" si="1"/>
        <v>0</v>
      </c>
      <c r="P10" s="144">
        <f t="shared" si="1"/>
        <v>0</v>
      </c>
      <c r="Q10" s="144">
        <f t="shared" si="1"/>
        <v>0</v>
      </c>
      <c r="R10" s="144">
        <f t="shared" si="1"/>
        <v>0</v>
      </c>
      <c r="S10" s="144">
        <f t="shared" si="1"/>
        <v>0</v>
      </c>
    </row>
    <row r="11" spans="2:19" ht="15" customHeight="1">
      <c r="B11" s="448" t="s">
        <v>1202</v>
      </c>
      <c r="C11" s="462">
        <f>+SUM(C12:C18,C21,C24)</f>
        <v>0</v>
      </c>
      <c r="D11" s="462">
        <f>+SUM(D12:D18,D21,D24)</f>
        <v>0</v>
      </c>
      <c r="E11" s="462">
        <f>+SUM(E12:E18,E21,E24)</f>
        <v>0</v>
      </c>
      <c r="F11" s="444"/>
      <c r="G11" s="144">
        <f t="shared" ref="G11:L11" si="2">+SUM(G12:G18,G21,G24)</f>
        <v>0</v>
      </c>
      <c r="H11" s="144">
        <f t="shared" si="2"/>
        <v>0</v>
      </c>
      <c r="I11" s="144">
        <f t="shared" si="2"/>
        <v>0</v>
      </c>
      <c r="J11" s="144">
        <f t="shared" si="2"/>
        <v>0</v>
      </c>
      <c r="K11" s="144">
        <f t="shared" si="2"/>
        <v>0</v>
      </c>
      <c r="L11" s="144">
        <f t="shared" si="2"/>
        <v>0</v>
      </c>
      <c r="M11" s="444"/>
      <c r="N11" s="144">
        <f t="shared" ref="N11:S11" si="3">+SUM(N12:N18,N21,N24)</f>
        <v>0</v>
      </c>
      <c r="O11" s="144">
        <f t="shared" si="3"/>
        <v>0</v>
      </c>
      <c r="P11" s="144">
        <f t="shared" si="3"/>
        <v>0</v>
      </c>
      <c r="Q11" s="144">
        <f t="shared" si="3"/>
        <v>0</v>
      </c>
      <c r="R11" s="144">
        <f t="shared" si="3"/>
        <v>0</v>
      </c>
      <c r="S11" s="144">
        <f t="shared" si="3"/>
        <v>0</v>
      </c>
    </row>
    <row r="12" spans="2:19" ht="15" customHeight="1">
      <c r="B12" s="425" t="s">
        <v>1203</v>
      </c>
      <c r="C12" s="462">
        <f t="shared" ref="C12:C17" si="4">SUM(I12:L12)-(G12-H12)</f>
        <v>0</v>
      </c>
      <c r="D12" s="462">
        <f t="shared" ref="D12:D17" si="5">C12-E12</f>
        <v>0</v>
      </c>
      <c r="E12" s="462">
        <f t="shared" ref="E12:E17" si="6">SUM(P12:S12)-(N12-O12)</f>
        <v>0</v>
      </c>
      <c r="F12" s="444"/>
      <c r="G12" s="148"/>
      <c r="H12" s="148"/>
      <c r="I12" s="148"/>
      <c r="J12" s="148"/>
      <c r="K12" s="144">
        <f t="shared" ref="K12:K17" si="7">R12</f>
        <v>0</v>
      </c>
      <c r="L12" s="148"/>
      <c r="M12" s="444"/>
      <c r="N12" s="148"/>
      <c r="O12" s="148"/>
      <c r="P12" s="148"/>
      <c r="Q12" s="148"/>
      <c r="R12" s="148"/>
      <c r="S12" s="148"/>
    </row>
    <row r="13" spans="2:19" ht="15" customHeight="1">
      <c r="B13" s="425" t="s">
        <v>1206</v>
      </c>
      <c r="C13" s="462">
        <f t="shared" si="4"/>
        <v>0</v>
      </c>
      <c r="D13" s="462">
        <f t="shared" si="5"/>
        <v>0</v>
      </c>
      <c r="E13" s="462">
        <f t="shared" si="6"/>
        <v>0</v>
      </c>
      <c r="F13" s="444"/>
      <c r="G13" s="148"/>
      <c r="H13" s="148"/>
      <c r="I13" s="148"/>
      <c r="J13" s="148"/>
      <c r="K13" s="144">
        <f t="shared" si="7"/>
        <v>0</v>
      </c>
      <c r="L13" s="148"/>
      <c r="M13" s="444"/>
      <c r="N13" s="148"/>
      <c r="O13" s="148"/>
      <c r="P13" s="148"/>
      <c r="Q13" s="148"/>
      <c r="R13" s="148"/>
      <c r="S13" s="148"/>
    </row>
    <row r="14" spans="2:19" ht="15" customHeight="1">
      <c r="B14" s="425" t="s">
        <v>1209</v>
      </c>
      <c r="C14" s="462">
        <f t="shared" si="4"/>
        <v>0</v>
      </c>
      <c r="D14" s="462">
        <f t="shared" si="5"/>
        <v>0</v>
      </c>
      <c r="E14" s="462">
        <f t="shared" si="6"/>
        <v>0</v>
      </c>
      <c r="F14" s="444"/>
      <c r="G14" s="148"/>
      <c r="H14" s="148"/>
      <c r="I14" s="148"/>
      <c r="J14" s="148"/>
      <c r="K14" s="144">
        <f t="shared" si="7"/>
        <v>0</v>
      </c>
      <c r="L14" s="148"/>
      <c r="M14" s="444"/>
      <c r="N14" s="148"/>
      <c r="O14" s="148"/>
      <c r="P14" s="148"/>
      <c r="Q14" s="148"/>
      <c r="R14" s="148"/>
      <c r="S14" s="148"/>
    </row>
    <row r="15" spans="2:19" ht="15" customHeight="1">
      <c r="B15" s="425" t="s">
        <v>1212</v>
      </c>
      <c r="C15" s="462">
        <f t="shared" si="4"/>
        <v>0</v>
      </c>
      <c r="D15" s="462">
        <f t="shared" si="5"/>
        <v>0</v>
      </c>
      <c r="E15" s="462">
        <f t="shared" si="6"/>
        <v>0</v>
      </c>
      <c r="F15" s="444"/>
      <c r="G15" s="148"/>
      <c r="H15" s="148"/>
      <c r="I15" s="148"/>
      <c r="J15" s="148"/>
      <c r="K15" s="144">
        <f t="shared" si="7"/>
        <v>0</v>
      </c>
      <c r="L15" s="148"/>
      <c r="M15" s="444"/>
      <c r="N15" s="148"/>
      <c r="O15" s="148"/>
      <c r="P15" s="148"/>
      <c r="Q15" s="148"/>
      <c r="R15" s="148"/>
      <c r="S15" s="148"/>
    </row>
    <row r="16" spans="2:19" ht="15" customHeight="1">
      <c r="B16" s="425" t="s">
        <v>1215</v>
      </c>
      <c r="C16" s="462">
        <f t="shared" si="4"/>
        <v>0</v>
      </c>
      <c r="D16" s="462">
        <f t="shared" si="5"/>
        <v>0</v>
      </c>
      <c r="E16" s="462">
        <f t="shared" si="6"/>
        <v>0</v>
      </c>
      <c r="F16" s="444"/>
      <c r="G16" s="148"/>
      <c r="H16" s="148"/>
      <c r="I16" s="148"/>
      <c r="J16" s="148"/>
      <c r="K16" s="144">
        <f t="shared" si="7"/>
        <v>0</v>
      </c>
      <c r="L16" s="148"/>
      <c r="M16" s="444"/>
      <c r="N16" s="148"/>
      <c r="O16" s="148"/>
      <c r="P16" s="148"/>
      <c r="Q16" s="148"/>
      <c r="R16" s="148"/>
      <c r="S16" s="148"/>
    </row>
    <row r="17" spans="2:19" ht="15" customHeight="1">
      <c r="B17" s="425" t="s">
        <v>1218</v>
      </c>
      <c r="C17" s="462">
        <f t="shared" si="4"/>
        <v>0</v>
      </c>
      <c r="D17" s="462">
        <f t="shared" si="5"/>
        <v>0</v>
      </c>
      <c r="E17" s="462">
        <f t="shared" si="6"/>
        <v>0</v>
      </c>
      <c r="F17" s="444"/>
      <c r="G17" s="148"/>
      <c r="H17" s="148"/>
      <c r="I17" s="148"/>
      <c r="J17" s="148"/>
      <c r="K17" s="144">
        <f t="shared" si="7"/>
        <v>0</v>
      </c>
      <c r="L17" s="148"/>
      <c r="M17" s="444"/>
      <c r="N17" s="148"/>
      <c r="O17" s="148"/>
      <c r="P17" s="148"/>
      <c r="Q17" s="148"/>
      <c r="R17" s="148"/>
      <c r="S17" s="148"/>
    </row>
    <row r="18" spans="2:19" ht="15" customHeight="1">
      <c r="B18" s="450" t="s">
        <v>1221</v>
      </c>
      <c r="C18" s="462">
        <f>+C19+C20</f>
        <v>0</v>
      </c>
      <c r="D18" s="462">
        <f>+D19+D20</f>
        <v>0</v>
      </c>
      <c r="E18" s="462">
        <f>+E19+E20</f>
        <v>0</v>
      </c>
      <c r="F18" s="444"/>
      <c r="G18" s="144">
        <f t="shared" ref="G18:L18" si="8">+G19+G20</f>
        <v>0</v>
      </c>
      <c r="H18" s="144">
        <f t="shared" si="8"/>
        <v>0</v>
      </c>
      <c r="I18" s="144">
        <f t="shared" si="8"/>
        <v>0</v>
      </c>
      <c r="J18" s="144">
        <f t="shared" si="8"/>
        <v>0</v>
      </c>
      <c r="K18" s="144">
        <f t="shared" si="8"/>
        <v>0</v>
      </c>
      <c r="L18" s="144">
        <f t="shared" si="8"/>
        <v>0</v>
      </c>
      <c r="M18" s="444"/>
      <c r="N18" s="144">
        <f t="shared" ref="N18:S18" si="9">+N19+N20</f>
        <v>0</v>
      </c>
      <c r="O18" s="144">
        <f t="shared" si="9"/>
        <v>0</v>
      </c>
      <c r="P18" s="144">
        <f t="shared" si="9"/>
        <v>0</v>
      </c>
      <c r="Q18" s="144">
        <f t="shared" si="9"/>
        <v>0</v>
      </c>
      <c r="R18" s="144">
        <f t="shared" si="9"/>
        <v>0</v>
      </c>
      <c r="S18" s="144">
        <f t="shared" si="9"/>
        <v>0</v>
      </c>
    </row>
    <row r="19" spans="2:19" ht="15" customHeight="1">
      <c r="B19" s="451" t="s">
        <v>1223</v>
      </c>
      <c r="C19" s="463">
        <f>SUM(I19:L19)-(G19-H19)</f>
        <v>0</v>
      </c>
      <c r="D19" s="463">
        <f>C19-E19</f>
        <v>0</v>
      </c>
      <c r="E19" s="463">
        <f>SUM(P19:S19)-(N19-O19)</f>
        <v>0</v>
      </c>
      <c r="F19" s="444"/>
      <c r="G19" s="148"/>
      <c r="H19" s="148"/>
      <c r="I19" s="148"/>
      <c r="J19" s="148"/>
      <c r="K19" s="144">
        <f>R19</f>
        <v>0</v>
      </c>
      <c r="L19" s="148"/>
      <c r="M19" s="444"/>
      <c r="N19" s="148"/>
      <c r="O19" s="148"/>
      <c r="P19" s="148"/>
      <c r="Q19" s="148"/>
      <c r="R19" s="148"/>
      <c r="S19" s="148"/>
    </row>
    <row r="20" spans="2:19" ht="15" customHeight="1">
      <c r="B20" s="451" t="s">
        <v>1226</v>
      </c>
      <c r="C20" s="463">
        <f>SUM(I20:L20)-(G20-H20)</f>
        <v>0</v>
      </c>
      <c r="D20" s="463">
        <f>C20-E20</f>
        <v>0</v>
      </c>
      <c r="E20" s="463">
        <f>SUM(P20:S20)-(N20-O20)</f>
        <v>0</v>
      </c>
      <c r="F20" s="444"/>
      <c r="G20" s="148"/>
      <c r="H20" s="148"/>
      <c r="I20" s="148"/>
      <c r="J20" s="148"/>
      <c r="K20" s="144">
        <f>R20</f>
        <v>0</v>
      </c>
      <c r="L20" s="148"/>
      <c r="M20" s="444"/>
      <c r="N20" s="148"/>
      <c r="O20" s="148"/>
      <c r="P20" s="148"/>
      <c r="Q20" s="148"/>
      <c r="R20" s="148"/>
      <c r="S20" s="148"/>
    </row>
    <row r="21" spans="2:19" ht="15" customHeight="1">
      <c r="B21" s="450" t="s">
        <v>1229</v>
      </c>
      <c r="C21" s="462">
        <f>+C22+C23</f>
        <v>0</v>
      </c>
      <c r="D21" s="462">
        <f>+D22+D23</f>
        <v>0</v>
      </c>
      <c r="E21" s="462">
        <f>+E22+E23</f>
        <v>0</v>
      </c>
      <c r="F21" s="444"/>
      <c r="G21" s="144">
        <f t="shared" ref="G21:L21" si="10">+G22+G23</f>
        <v>0</v>
      </c>
      <c r="H21" s="144">
        <f t="shared" si="10"/>
        <v>0</v>
      </c>
      <c r="I21" s="144">
        <f t="shared" si="10"/>
        <v>0</v>
      </c>
      <c r="J21" s="144">
        <f t="shared" si="10"/>
        <v>0</v>
      </c>
      <c r="K21" s="144">
        <f t="shared" si="10"/>
        <v>0</v>
      </c>
      <c r="L21" s="144">
        <f t="shared" si="10"/>
        <v>0</v>
      </c>
      <c r="M21" s="444"/>
      <c r="N21" s="144">
        <f t="shared" ref="N21:S21" si="11">+N22+N23</f>
        <v>0</v>
      </c>
      <c r="O21" s="144">
        <f t="shared" si="11"/>
        <v>0</v>
      </c>
      <c r="P21" s="144">
        <f t="shared" si="11"/>
        <v>0</v>
      </c>
      <c r="Q21" s="144">
        <f t="shared" si="11"/>
        <v>0</v>
      </c>
      <c r="R21" s="144">
        <f t="shared" si="11"/>
        <v>0</v>
      </c>
      <c r="S21" s="144">
        <f t="shared" si="11"/>
        <v>0</v>
      </c>
    </row>
    <row r="22" spans="2:19" ht="15" customHeight="1">
      <c r="B22" s="451" t="s">
        <v>1231</v>
      </c>
      <c r="C22" s="463">
        <f>SUM(I22:L22)-(G22-H22)</f>
        <v>0</v>
      </c>
      <c r="D22" s="463">
        <f>C22-E22</f>
        <v>0</v>
      </c>
      <c r="E22" s="463">
        <f>SUM(P22:S22)-(N22-O22)</f>
        <v>0</v>
      </c>
      <c r="F22" s="444"/>
      <c r="G22" s="148"/>
      <c r="H22" s="148"/>
      <c r="I22" s="148"/>
      <c r="J22" s="148"/>
      <c r="K22" s="144">
        <f>R22</f>
        <v>0</v>
      </c>
      <c r="L22" s="148"/>
      <c r="M22" s="444"/>
      <c r="N22" s="148"/>
      <c r="O22" s="148"/>
      <c r="P22" s="148"/>
      <c r="Q22" s="148"/>
      <c r="R22" s="148"/>
      <c r="S22" s="148"/>
    </row>
    <row r="23" spans="2:19" ht="15" customHeight="1">
      <c r="B23" s="451" t="s">
        <v>1234</v>
      </c>
      <c r="C23" s="463">
        <f>SUM(I23:L23)-(G23-H23)</f>
        <v>0</v>
      </c>
      <c r="D23" s="463">
        <f>C23-E23</f>
        <v>0</v>
      </c>
      <c r="E23" s="463">
        <f>SUM(P23:S23)-(N23-O23)</f>
        <v>0</v>
      </c>
      <c r="F23" s="444"/>
      <c r="G23" s="148"/>
      <c r="H23" s="148"/>
      <c r="I23" s="148"/>
      <c r="J23" s="148"/>
      <c r="K23" s="144">
        <f>R23</f>
        <v>0</v>
      </c>
      <c r="L23" s="148"/>
      <c r="M23" s="444"/>
      <c r="N23" s="148"/>
      <c r="O23" s="148"/>
      <c r="P23" s="148"/>
      <c r="Q23" s="148"/>
      <c r="R23" s="148"/>
      <c r="S23" s="148"/>
    </row>
    <row r="24" spans="2:19" s="139" customFormat="1" ht="15" customHeight="1">
      <c r="B24" s="450" t="s">
        <v>1237</v>
      </c>
      <c r="C24" s="462">
        <f>+C25+C26+C27</f>
        <v>0</v>
      </c>
      <c r="D24" s="462">
        <f>+D25+D26+D27</f>
        <v>0</v>
      </c>
      <c r="E24" s="462">
        <f>+E25+E26+E27</f>
        <v>0</v>
      </c>
      <c r="F24" s="452"/>
      <c r="G24" s="144">
        <f t="shared" ref="G24:L24" si="12">+G25+G26+G27</f>
        <v>0</v>
      </c>
      <c r="H24" s="144">
        <f t="shared" si="12"/>
        <v>0</v>
      </c>
      <c r="I24" s="144">
        <f t="shared" si="12"/>
        <v>0</v>
      </c>
      <c r="J24" s="144">
        <f t="shared" si="12"/>
        <v>0</v>
      </c>
      <c r="K24" s="144">
        <f t="shared" si="12"/>
        <v>0</v>
      </c>
      <c r="L24" s="144">
        <f t="shared" si="12"/>
        <v>0</v>
      </c>
      <c r="M24" s="452"/>
      <c r="N24" s="144">
        <f t="shared" ref="N24:S24" si="13">+N25+N26+N27</f>
        <v>0</v>
      </c>
      <c r="O24" s="144">
        <f t="shared" si="13"/>
        <v>0</v>
      </c>
      <c r="P24" s="144">
        <f t="shared" si="13"/>
        <v>0</v>
      </c>
      <c r="Q24" s="144">
        <f t="shared" si="13"/>
        <v>0</v>
      </c>
      <c r="R24" s="144">
        <f t="shared" si="13"/>
        <v>0</v>
      </c>
      <c r="S24" s="144">
        <f t="shared" si="13"/>
        <v>0</v>
      </c>
    </row>
    <row r="25" spans="2:19" s="139" customFormat="1" ht="15" customHeight="1">
      <c r="B25" s="451" t="s">
        <v>1240</v>
      </c>
      <c r="C25" s="463">
        <f>SUM(I25:L25)-(G25-H25)</f>
        <v>0</v>
      </c>
      <c r="D25" s="463">
        <f>C25-E25</f>
        <v>0</v>
      </c>
      <c r="E25" s="463">
        <f>SUM(P25:S25)-(N25-O25)</f>
        <v>0</v>
      </c>
      <c r="F25" s="452"/>
      <c r="G25" s="148"/>
      <c r="H25" s="148"/>
      <c r="I25" s="148"/>
      <c r="J25" s="148"/>
      <c r="K25" s="144">
        <f>R25</f>
        <v>0</v>
      </c>
      <c r="L25" s="148"/>
      <c r="M25" s="452"/>
      <c r="N25" s="148"/>
      <c r="O25" s="148"/>
      <c r="P25" s="148"/>
      <c r="Q25" s="148"/>
      <c r="R25" s="148"/>
      <c r="S25" s="148"/>
    </row>
    <row r="26" spans="2:19" s="139" customFormat="1" ht="15" customHeight="1">
      <c r="B26" s="451" t="s">
        <v>1354</v>
      </c>
      <c r="C26" s="463">
        <f>SUM(I26:L26)-(G26-H26)</f>
        <v>0</v>
      </c>
      <c r="D26" s="463">
        <f>C26-E26</f>
        <v>0</v>
      </c>
      <c r="E26" s="463">
        <f>SUM(P26:S26)-(N26-O26)</f>
        <v>0</v>
      </c>
      <c r="F26" s="452"/>
      <c r="G26" s="148"/>
      <c r="H26" s="148"/>
      <c r="I26" s="148"/>
      <c r="J26" s="148"/>
      <c r="K26" s="144">
        <f>R26</f>
        <v>0</v>
      </c>
      <c r="L26" s="148"/>
      <c r="M26" s="452"/>
      <c r="N26" s="148"/>
      <c r="O26" s="148"/>
      <c r="P26" s="148"/>
      <c r="Q26" s="148"/>
      <c r="R26" s="148"/>
      <c r="S26" s="148"/>
    </row>
    <row r="27" spans="2:19" s="139" customFormat="1" ht="15" customHeight="1">
      <c r="B27" s="451" t="s">
        <v>1246</v>
      </c>
      <c r="C27" s="463">
        <f>SUM(I27:L27)-(G27-H27)</f>
        <v>0</v>
      </c>
      <c r="D27" s="463">
        <f>C27-E27</f>
        <v>0</v>
      </c>
      <c r="E27" s="463">
        <f>SUM(P27:S27)-(N27-O27)</f>
        <v>0</v>
      </c>
      <c r="F27" s="452"/>
      <c r="G27" s="148"/>
      <c r="H27" s="148"/>
      <c r="I27" s="148"/>
      <c r="J27" s="148"/>
      <c r="K27" s="144">
        <f>R27</f>
        <v>0</v>
      </c>
      <c r="L27" s="148"/>
      <c r="M27" s="452"/>
      <c r="N27" s="148"/>
      <c r="O27" s="148"/>
      <c r="P27" s="148"/>
      <c r="Q27" s="148"/>
      <c r="R27" s="148"/>
      <c r="S27" s="148"/>
    </row>
    <row r="28" spans="2:19" ht="15" customHeight="1">
      <c r="B28" s="448" t="s">
        <v>1249</v>
      </c>
      <c r="C28" s="462">
        <f>+SUM(C29:C35,C38,C41)</f>
        <v>0</v>
      </c>
      <c r="D28" s="462">
        <f>+SUM(D29:D35,D38,D41)</f>
        <v>0</v>
      </c>
      <c r="E28" s="462">
        <f>+SUM(E29:E35,E38,E41)</f>
        <v>0</v>
      </c>
      <c r="F28" s="444"/>
      <c r="G28" s="144">
        <f t="shared" ref="G28:L28" si="14">+SUM(G29:G35,G38,G41)</f>
        <v>0</v>
      </c>
      <c r="H28" s="144">
        <f t="shared" si="14"/>
        <v>0</v>
      </c>
      <c r="I28" s="144">
        <f t="shared" si="14"/>
        <v>0</v>
      </c>
      <c r="J28" s="144">
        <f t="shared" si="14"/>
        <v>0</v>
      </c>
      <c r="K28" s="144">
        <f t="shared" si="14"/>
        <v>0</v>
      </c>
      <c r="L28" s="144">
        <f t="shared" si="14"/>
        <v>0</v>
      </c>
      <c r="M28" s="444"/>
      <c r="N28" s="144">
        <f t="shared" ref="N28:S28" si="15">+SUM(N29:N35,N38,N41)</f>
        <v>0</v>
      </c>
      <c r="O28" s="144">
        <f t="shared" si="15"/>
        <v>0</v>
      </c>
      <c r="P28" s="144">
        <f t="shared" si="15"/>
        <v>0</v>
      </c>
      <c r="Q28" s="144">
        <f t="shared" si="15"/>
        <v>0</v>
      </c>
      <c r="R28" s="144">
        <f t="shared" si="15"/>
        <v>0</v>
      </c>
      <c r="S28" s="144">
        <f t="shared" si="15"/>
        <v>0</v>
      </c>
    </row>
    <row r="29" spans="2:19" ht="15" customHeight="1">
      <c r="B29" s="425" t="s">
        <v>1203</v>
      </c>
      <c r="C29" s="462">
        <f t="shared" ref="C29:C34" si="16">SUM(I29:L29)-(G29-H29)</f>
        <v>0</v>
      </c>
      <c r="D29" s="462">
        <f t="shared" ref="D29:D34" si="17">C29-E29</f>
        <v>0</v>
      </c>
      <c r="E29" s="462">
        <f t="shared" ref="E29:E34" si="18">SUM(P29:S29)-(N29-O29)</f>
        <v>0</v>
      </c>
      <c r="F29" s="444"/>
      <c r="G29" s="148"/>
      <c r="H29" s="148"/>
      <c r="I29" s="148"/>
      <c r="J29" s="148"/>
      <c r="K29" s="144">
        <f t="shared" ref="K29:K34" si="19">R29</f>
        <v>0</v>
      </c>
      <c r="L29" s="148"/>
      <c r="M29" s="444"/>
      <c r="N29" s="148"/>
      <c r="O29" s="148"/>
      <c r="P29" s="148"/>
      <c r="Q29" s="148"/>
      <c r="R29" s="148"/>
      <c r="S29" s="148"/>
    </row>
    <row r="30" spans="2:19" ht="15" customHeight="1">
      <c r="B30" s="425" t="s">
        <v>1206</v>
      </c>
      <c r="C30" s="462">
        <f t="shared" si="16"/>
        <v>0</v>
      </c>
      <c r="D30" s="462">
        <f t="shared" si="17"/>
        <v>0</v>
      </c>
      <c r="E30" s="462">
        <f t="shared" si="18"/>
        <v>0</v>
      </c>
      <c r="F30" s="444"/>
      <c r="G30" s="148"/>
      <c r="H30" s="148"/>
      <c r="I30" s="148"/>
      <c r="J30" s="148"/>
      <c r="K30" s="144">
        <f t="shared" si="19"/>
        <v>0</v>
      </c>
      <c r="L30" s="148"/>
      <c r="M30" s="444"/>
      <c r="N30" s="148"/>
      <c r="O30" s="148"/>
      <c r="P30" s="148"/>
      <c r="Q30" s="148"/>
      <c r="R30" s="148"/>
      <c r="S30" s="148"/>
    </row>
    <row r="31" spans="2:19" ht="15" customHeight="1">
      <c r="B31" s="425" t="s">
        <v>1209</v>
      </c>
      <c r="C31" s="462">
        <f t="shared" si="16"/>
        <v>0</v>
      </c>
      <c r="D31" s="462">
        <f t="shared" si="17"/>
        <v>0</v>
      </c>
      <c r="E31" s="462">
        <f t="shared" si="18"/>
        <v>0</v>
      </c>
      <c r="F31" s="444"/>
      <c r="G31" s="148"/>
      <c r="H31" s="148"/>
      <c r="I31" s="148"/>
      <c r="J31" s="148"/>
      <c r="K31" s="144">
        <f t="shared" si="19"/>
        <v>0</v>
      </c>
      <c r="L31" s="148"/>
      <c r="M31" s="444"/>
      <c r="N31" s="148"/>
      <c r="O31" s="148"/>
      <c r="P31" s="148"/>
      <c r="Q31" s="148"/>
      <c r="R31" s="148"/>
      <c r="S31" s="148"/>
    </row>
    <row r="32" spans="2:19" ht="15" customHeight="1">
      <c r="B32" s="425" t="s">
        <v>1212</v>
      </c>
      <c r="C32" s="462">
        <f t="shared" si="16"/>
        <v>0</v>
      </c>
      <c r="D32" s="462">
        <f t="shared" si="17"/>
        <v>0</v>
      </c>
      <c r="E32" s="462">
        <f t="shared" si="18"/>
        <v>0</v>
      </c>
      <c r="F32" s="444"/>
      <c r="G32" s="148"/>
      <c r="H32" s="148"/>
      <c r="I32" s="148"/>
      <c r="J32" s="148"/>
      <c r="K32" s="144">
        <f t="shared" si="19"/>
        <v>0</v>
      </c>
      <c r="L32" s="148"/>
      <c r="M32" s="444"/>
      <c r="N32" s="148"/>
      <c r="O32" s="148"/>
      <c r="P32" s="148"/>
      <c r="Q32" s="148"/>
      <c r="R32" s="148"/>
      <c r="S32" s="148"/>
    </row>
    <row r="33" spans="2:19" ht="15" customHeight="1">
      <c r="B33" s="425" t="s">
        <v>1215</v>
      </c>
      <c r="C33" s="462">
        <f t="shared" si="16"/>
        <v>0</v>
      </c>
      <c r="D33" s="462">
        <f t="shared" si="17"/>
        <v>0</v>
      </c>
      <c r="E33" s="462">
        <f t="shared" si="18"/>
        <v>0</v>
      </c>
      <c r="F33" s="444"/>
      <c r="G33" s="148"/>
      <c r="H33" s="148"/>
      <c r="I33" s="148"/>
      <c r="J33" s="148"/>
      <c r="K33" s="144">
        <f t="shared" si="19"/>
        <v>0</v>
      </c>
      <c r="L33" s="148"/>
      <c r="M33" s="444"/>
      <c r="N33" s="148"/>
      <c r="O33" s="148"/>
      <c r="P33" s="148"/>
      <c r="Q33" s="148"/>
      <c r="R33" s="148"/>
      <c r="S33" s="148"/>
    </row>
    <row r="34" spans="2:19" ht="15" customHeight="1">
      <c r="B34" s="425" t="s">
        <v>1218</v>
      </c>
      <c r="C34" s="462">
        <f t="shared" si="16"/>
        <v>0</v>
      </c>
      <c r="D34" s="462">
        <f t="shared" si="17"/>
        <v>0</v>
      </c>
      <c r="E34" s="462">
        <f t="shared" si="18"/>
        <v>0</v>
      </c>
      <c r="F34" s="444"/>
      <c r="G34" s="148"/>
      <c r="H34" s="148"/>
      <c r="I34" s="148"/>
      <c r="J34" s="148"/>
      <c r="K34" s="144">
        <f t="shared" si="19"/>
        <v>0</v>
      </c>
      <c r="L34" s="148"/>
      <c r="M34" s="444"/>
      <c r="N34" s="148"/>
      <c r="O34" s="148"/>
      <c r="P34" s="148"/>
      <c r="Q34" s="148"/>
      <c r="R34" s="148"/>
      <c r="S34" s="148"/>
    </row>
    <row r="35" spans="2:19" ht="15" customHeight="1">
      <c r="B35" s="450" t="s">
        <v>1221</v>
      </c>
      <c r="C35" s="462">
        <f>+C36+C37</f>
        <v>0</v>
      </c>
      <c r="D35" s="462">
        <f>+D36+D37</f>
        <v>0</v>
      </c>
      <c r="E35" s="462">
        <f>+E36+E37</f>
        <v>0</v>
      </c>
      <c r="F35" s="444"/>
      <c r="G35" s="144">
        <f t="shared" ref="G35:L35" si="20">+G36+G37</f>
        <v>0</v>
      </c>
      <c r="H35" s="144">
        <f t="shared" si="20"/>
        <v>0</v>
      </c>
      <c r="I35" s="144">
        <f t="shared" si="20"/>
        <v>0</v>
      </c>
      <c r="J35" s="144">
        <f t="shared" si="20"/>
        <v>0</v>
      </c>
      <c r="K35" s="144">
        <f t="shared" si="20"/>
        <v>0</v>
      </c>
      <c r="L35" s="144">
        <f t="shared" si="20"/>
        <v>0</v>
      </c>
      <c r="M35" s="444"/>
      <c r="N35" s="144">
        <f t="shared" ref="N35:S35" si="21">+N36+N37</f>
        <v>0</v>
      </c>
      <c r="O35" s="144">
        <f t="shared" si="21"/>
        <v>0</v>
      </c>
      <c r="P35" s="144">
        <f t="shared" si="21"/>
        <v>0</v>
      </c>
      <c r="Q35" s="144">
        <f t="shared" si="21"/>
        <v>0</v>
      </c>
      <c r="R35" s="144">
        <f t="shared" si="21"/>
        <v>0</v>
      </c>
      <c r="S35" s="144">
        <f t="shared" si="21"/>
        <v>0</v>
      </c>
    </row>
    <row r="36" spans="2:19" ht="15" customHeight="1">
      <c r="B36" s="451" t="s">
        <v>1223</v>
      </c>
      <c r="C36" s="463">
        <f>SUM(I36:L36)-(G36-H36)</f>
        <v>0</v>
      </c>
      <c r="D36" s="463">
        <f>C36-E36</f>
        <v>0</v>
      </c>
      <c r="E36" s="463">
        <f>SUM(P36:S36)-(N36-O36)</f>
        <v>0</v>
      </c>
      <c r="F36" s="444"/>
      <c r="G36" s="148"/>
      <c r="H36" s="148"/>
      <c r="I36" s="148"/>
      <c r="J36" s="148"/>
      <c r="K36" s="144">
        <f>R36</f>
        <v>0</v>
      </c>
      <c r="L36" s="148"/>
      <c r="M36" s="444"/>
      <c r="N36" s="148"/>
      <c r="O36" s="148"/>
      <c r="P36" s="148"/>
      <c r="Q36" s="148"/>
      <c r="R36" s="148"/>
      <c r="S36" s="148"/>
    </row>
    <row r="37" spans="2:19" ht="15" customHeight="1">
      <c r="B37" s="451" t="s">
        <v>1226</v>
      </c>
      <c r="C37" s="463">
        <f>SUM(I37:L37)-(G37-H37)</f>
        <v>0</v>
      </c>
      <c r="D37" s="463">
        <f>C37-E37</f>
        <v>0</v>
      </c>
      <c r="E37" s="463">
        <f>SUM(P37:S37)-(N37-O37)</f>
        <v>0</v>
      </c>
      <c r="F37" s="444"/>
      <c r="G37" s="148"/>
      <c r="H37" s="148"/>
      <c r="I37" s="148"/>
      <c r="J37" s="148"/>
      <c r="K37" s="144">
        <f>R37</f>
        <v>0</v>
      </c>
      <c r="L37" s="148"/>
      <c r="M37" s="444"/>
      <c r="N37" s="148"/>
      <c r="O37" s="148"/>
      <c r="P37" s="148"/>
      <c r="Q37" s="148"/>
      <c r="R37" s="148"/>
      <c r="S37" s="148"/>
    </row>
    <row r="38" spans="2:19" ht="15" customHeight="1">
      <c r="B38" s="450" t="s">
        <v>1229</v>
      </c>
      <c r="C38" s="462">
        <f>+C39+C40</f>
        <v>0</v>
      </c>
      <c r="D38" s="462">
        <f>+D39+D40</f>
        <v>0</v>
      </c>
      <c r="E38" s="462">
        <f>+E39+E40</f>
        <v>0</v>
      </c>
      <c r="F38" s="444"/>
      <c r="G38" s="144">
        <f t="shared" ref="G38:L38" si="22">+G39+G40</f>
        <v>0</v>
      </c>
      <c r="H38" s="144">
        <f t="shared" si="22"/>
        <v>0</v>
      </c>
      <c r="I38" s="144">
        <f t="shared" si="22"/>
        <v>0</v>
      </c>
      <c r="J38" s="144">
        <f t="shared" si="22"/>
        <v>0</v>
      </c>
      <c r="K38" s="144">
        <f t="shared" si="22"/>
        <v>0</v>
      </c>
      <c r="L38" s="144">
        <f t="shared" si="22"/>
        <v>0</v>
      </c>
      <c r="M38" s="444"/>
      <c r="N38" s="144">
        <f t="shared" ref="N38:S38" si="23">+N39+N40</f>
        <v>0</v>
      </c>
      <c r="O38" s="144">
        <f t="shared" si="23"/>
        <v>0</v>
      </c>
      <c r="P38" s="144">
        <f t="shared" si="23"/>
        <v>0</v>
      </c>
      <c r="Q38" s="144">
        <f t="shared" si="23"/>
        <v>0</v>
      </c>
      <c r="R38" s="144">
        <f t="shared" si="23"/>
        <v>0</v>
      </c>
      <c r="S38" s="144">
        <f t="shared" si="23"/>
        <v>0</v>
      </c>
    </row>
    <row r="39" spans="2:19" ht="15" customHeight="1">
      <c r="B39" s="451" t="s">
        <v>1231</v>
      </c>
      <c r="C39" s="463">
        <f>SUM(I39:L39)-(G39-H39)</f>
        <v>0</v>
      </c>
      <c r="D39" s="463">
        <f>C39-E39</f>
        <v>0</v>
      </c>
      <c r="E39" s="463">
        <f>SUM(P39:S39)-(N39-O39)</f>
        <v>0</v>
      </c>
      <c r="F39" s="444"/>
      <c r="G39" s="148"/>
      <c r="H39" s="148"/>
      <c r="I39" s="148"/>
      <c r="J39" s="148"/>
      <c r="K39" s="144">
        <f>R39</f>
        <v>0</v>
      </c>
      <c r="L39" s="148"/>
      <c r="M39" s="444"/>
      <c r="N39" s="148"/>
      <c r="O39" s="148"/>
      <c r="P39" s="148"/>
      <c r="Q39" s="148"/>
      <c r="R39" s="148"/>
      <c r="S39" s="148"/>
    </row>
    <row r="40" spans="2:19" ht="15" customHeight="1">
      <c r="B40" s="451" t="s">
        <v>1234</v>
      </c>
      <c r="C40" s="463">
        <f>SUM(I40:L40)-(G40-H40)</f>
        <v>0</v>
      </c>
      <c r="D40" s="463">
        <f>C40-E40</f>
        <v>0</v>
      </c>
      <c r="E40" s="463">
        <f>SUM(P40:S40)-(N40-O40)</f>
        <v>0</v>
      </c>
      <c r="F40" s="444"/>
      <c r="G40" s="148"/>
      <c r="H40" s="148"/>
      <c r="I40" s="148"/>
      <c r="J40" s="148"/>
      <c r="K40" s="144">
        <f>R40</f>
        <v>0</v>
      </c>
      <c r="L40" s="148"/>
      <c r="M40" s="444"/>
      <c r="N40" s="148"/>
      <c r="O40" s="148"/>
      <c r="P40" s="148"/>
      <c r="Q40" s="148"/>
      <c r="R40" s="148"/>
      <c r="S40" s="148"/>
    </row>
    <row r="41" spans="2:19" ht="15" customHeight="1">
      <c r="B41" s="450" t="s">
        <v>1237</v>
      </c>
      <c r="C41" s="462">
        <f>+C42+C43+C44</f>
        <v>0</v>
      </c>
      <c r="D41" s="462">
        <f>+D42+D43+D44</f>
        <v>0</v>
      </c>
      <c r="E41" s="462">
        <f>+E42+E43+E44</f>
        <v>0</v>
      </c>
      <c r="F41" s="452"/>
      <c r="G41" s="144">
        <f t="shared" ref="G41:L41" si="24">+G42+G43+G44</f>
        <v>0</v>
      </c>
      <c r="H41" s="144">
        <f t="shared" si="24"/>
        <v>0</v>
      </c>
      <c r="I41" s="144">
        <f t="shared" si="24"/>
        <v>0</v>
      </c>
      <c r="J41" s="144">
        <f t="shared" si="24"/>
        <v>0</v>
      </c>
      <c r="K41" s="144">
        <f t="shared" si="24"/>
        <v>0</v>
      </c>
      <c r="L41" s="144">
        <f t="shared" si="24"/>
        <v>0</v>
      </c>
      <c r="M41" s="452"/>
      <c r="N41" s="144">
        <f t="shared" ref="N41:S41" si="25">+N42+N43+N44</f>
        <v>0</v>
      </c>
      <c r="O41" s="144">
        <f t="shared" si="25"/>
        <v>0</v>
      </c>
      <c r="P41" s="144">
        <f t="shared" si="25"/>
        <v>0</v>
      </c>
      <c r="Q41" s="144">
        <f t="shared" si="25"/>
        <v>0</v>
      </c>
      <c r="R41" s="144">
        <f t="shared" si="25"/>
        <v>0</v>
      </c>
      <c r="S41" s="144">
        <f t="shared" si="25"/>
        <v>0</v>
      </c>
    </row>
    <row r="42" spans="2:19" ht="15" customHeight="1">
      <c r="B42" s="451" t="s">
        <v>1240</v>
      </c>
      <c r="C42" s="463">
        <f>SUM(I42:L42)-(G42-H42)</f>
        <v>0</v>
      </c>
      <c r="D42" s="463">
        <f>C42-E42</f>
        <v>0</v>
      </c>
      <c r="E42" s="463">
        <f>SUM(P42:S42)-(N42-O42)</f>
        <v>0</v>
      </c>
      <c r="F42" s="452"/>
      <c r="G42" s="148"/>
      <c r="H42" s="148"/>
      <c r="I42" s="148"/>
      <c r="J42" s="148"/>
      <c r="K42" s="144">
        <f>R42</f>
        <v>0</v>
      </c>
      <c r="L42" s="148"/>
      <c r="M42" s="452"/>
      <c r="N42" s="148"/>
      <c r="O42" s="148"/>
      <c r="P42" s="148"/>
      <c r="Q42" s="148"/>
      <c r="R42" s="148"/>
      <c r="S42" s="148"/>
    </row>
    <row r="43" spans="2:19" ht="15" customHeight="1">
      <c r="B43" s="451" t="s">
        <v>1354</v>
      </c>
      <c r="C43" s="463">
        <f>SUM(I43:L43)-(G43-H43)</f>
        <v>0</v>
      </c>
      <c r="D43" s="463">
        <f>C43-E43</f>
        <v>0</v>
      </c>
      <c r="E43" s="463">
        <f>SUM(P43:S43)-(N43-O43)</f>
        <v>0</v>
      </c>
      <c r="F43" s="452"/>
      <c r="G43" s="148"/>
      <c r="H43" s="148"/>
      <c r="I43" s="148"/>
      <c r="J43" s="148"/>
      <c r="K43" s="144">
        <f>R43</f>
        <v>0</v>
      </c>
      <c r="L43" s="148"/>
      <c r="M43" s="452"/>
      <c r="N43" s="148"/>
      <c r="O43" s="148"/>
      <c r="P43" s="148"/>
      <c r="Q43" s="148"/>
      <c r="R43" s="148"/>
      <c r="S43" s="148"/>
    </row>
    <row r="44" spans="2:19" ht="15" customHeight="1">
      <c r="B44" s="451" t="s">
        <v>1246</v>
      </c>
      <c r="C44" s="463">
        <f>SUM(I44:L44)-(G44-H44)</f>
        <v>0</v>
      </c>
      <c r="D44" s="463">
        <f>C44-E44</f>
        <v>0</v>
      </c>
      <c r="E44" s="463">
        <f>SUM(P44:S44)-(N44-O44)</f>
        <v>0</v>
      </c>
      <c r="F44" s="452"/>
      <c r="G44" s="148"/>
      <c r="H44" s="148"/>
      <c r="I44" s="148"/>
      <c r="J44" s="148"/>
      <c r="K44" s="144">
        <f>R44</f>
        <v>0</v>
      </c>
      <c r="L44" s="148"/>
      <c r="M44" s="452"/>
      <c r="N44" s="148"/>
      <c r="O44" s="148"/>
      <c r="P44" s="148"/>
      <c r="Q44" s="148"/>
      <c r="R44" s="148"/>
      <c r="S44" s="148"/>
    </row>
    <row r="45" spans="2:19" ht="15" customHeight="1">
      <c r="B45" s="453" t="s">
        <v>1356</v>
      </c>
      <c r="C45" s="462">
        <f>SUM(C46,C60,C74,C85,C96,C110,C124,C135)</f>
        <v>0</v>
      </c>
      <c r="D45" s="462">
        <f>SUM(D46,D60,D74,D85,D96,D110,D124,D135)</f>
        <v>0</v>
      </c>
      <c r="E45" s="462">
        <f>SUM(E46,E60,E74,E85,E96,E110,E124,E135)</f>
        <v>0</v>
      </c>
      <c r="F45" s="444"/>
      <c r="G45" s="144">
        <f>SUM(G46,G60,G74,G85,G96,G110,G124,G135)</f>
        <v>0</v>
      </c>
      <c r="H45" s="144">
        <f>SUM(H46,H60,H74,H85,H96,H110,H124,H135)</f>
        <v>0</v>
      </c>
      <c r="I45" s="144">
        <f>SUM(I46,I60,I74,I85,I96,I110,I124,I135)</f>
        <v>0</v>
      </c>
      <c r="J45" s="144">
        <f>SUM(J46,J60,J74,J85,J96,J110,J124,J135)</f>
        <v>0</v>
      </c>
      <c r="K45" s="144">
        <f>+K46+K60+K74+K85+K96+K110+K124+K135</f>
        <v>0</v>
      </c>
      <c r="L45" s="144">
        <f>SUM(L46,L60,L74,L85,L96,L110,L124,L135)</f>
        <v>0</v>
      </c>
      <c r="M45" s="444"/>
      <c r="N45" s="144">
        <f t="shared" ref="N45:S45" si="26">SUM(N46,N60,N74,N85,N96,N110,N124,N135)</f>
        <v>0</v>
      </c>
      <c r="O45" s="144">
        <f t="shared" si="26"/>
        <v>0</v>
      </c>
      <c r="P45" s="144">
        <f t="shared" si="26"/>
        <v>0</v>
      </c>
      <c r="Q45" s="144">
        <f t="shared" si="26"/>
        <v>0</v>
      </c>
      <c r="R45" s="144">
        <f t="shared" si="26"/>
        <v>0</v>
      </c>
      <c r="S45" s="144">
        <f t="shared" si="26"/>
        <v>0</v>
      </c>
    </row>
    <row r="46" spans="2:19" ht="15" customHeight="1">
      <c r="B46" s="448" t="s">
        <v>1268</v>
      </c>
      <c r="C46" s="462">
        <f>+SUM(C47:C49,C53:C56)</f>
        <v>0</v>
      </c>
      <c r="D46" s="462">
        <f>+SUM(D47:D49,D53:D56)</f>
        <v>0</v>
      </c>
      <c r="E46" s="462">
        <f>+SUM(E47:E49,E53:E56)</f>
        <v>0</v>
      </c>
      <c r="F46" s="444"/>
      <c r="G46" s="144">
        <f t="shared" ref="G46:L46" si="27">+SUM(G47:G49,G53:G56)</f>
        <v>0</v>
      </c>
      <c r="H46" s="144">
        <f t="shared" si="27"/>
        <v>0</v>
      </c>
      <c r="I46" s="144">
        <f t="shared" si="27"/>
        <v>0</v>
      </c>
      <c r="J46" s="144">
        <f t="shared" si="27"/>
        <v>0</v>
      </c>
      <c r="K46" s="144">
        <f t="shared" si="27"/>
        <v>0</v>
      </c>
      <c r="L46" s="144">
        <f t="shared" si="27"/>
        <v>0</v>
      </c>
      <c r="M46" s="444"/>
      <c r="N46" s="144">
        <f t="shared" ref="N46:S46" si="28">+SUM(N47:N49,N53:N56)</f>
        <v>0</v>
      </c>
      <c r="O46" s="144">
        <f t="shared" si="28"/>
        <v>0</v>
      </c>
      <c r="P46" s="144">
        <f t="shared" si="28"/>
        <v>0</v>
      </c>
      <c r="Q46" s="144">
        <f t="shared" si="28"/>
        <v>0</v>
      </c>
      <c r="R46" s="144">
        <f t="shared" si="28"/>
        <v>0</v>
      </c>
      <c r="S46" s="144">
        <f t="shared" si="28"/>
        <v>0</v>
      </c>
    </row>
    <row r="47" spans="2:19" ht="15" customHeight="1">
      <c r="B47" s="425" t="s">
        <v>1203</v>
      </c>
      <c r="C47" s="462">
        <f>SUM(I47:L47)-(G47-H47)</f>
        <v>0</v>
      </c>
      <c r="D47" s="462">
        <f>C47-E47</f>
        <v>0</v>
      </c>
      <c r="E47" s="462">
        <f>SUM(P47:S47)-(N47-O47)</f>
        <v>0</v>
      </c>
      <c r="F47" s="444"/>
      <c r="G47" s="148"/>
      <c r="H47" s="148"/>
      <c r="I47" s="148"/>
      <c r="J47" s="148"/>
      <c r="K47" s="144">
        <f>R47</f>
        <v>0</v>
      </c>
      <c r="L47" s="148"/>
      <c r="M47" s="444"/>
      <c r="N47" s="148"/>
      <c r="O47" s="148"/>
      <c r="P47" s="148"/>
      <c r="Q47" s="148"/>
      <c r="R47" s="148"/>
      <c r="S47" s="148"/>
    </row>
    <row r="48" spans="2:19" ht="15" customHeight="1">
      <c r="B48" s="425" t="s">
        <v>1206</v>
      </c>
      <c r="C48" s="462">
        <f>SUM(I48:L48)-(G48-H48)</f>
        <v>0</v>
      </c>
      <c r="D48" s="462">
        <f>C48-E48</f>
        <v>0</v>
      </c>
      <c r="E48" s="462">
        <f>SUM(P48:S48)-(N48-O48)</f>
        <v>0</v>
      </c>
      <c r="F48" s="444"/>
      <c r="G48" s="148"/>
      <c r="H48" s="148"/>
      <c r="I48" s="148"/>
      <c r="J48" s="148"/>
      <c r="K48" s="144">
        <f>R48</f>
        <v>0</v>
      </c>
      <c r="L48" s="148"/>
      <c r="M48" s="444"/>
      <c r="N48" s="148"/>
      <c r="O48" s="148"/>
      <c r="P48" s="148"/>
      <c r="Q48" s="148"/>
      <c r="R48" s="148"/>
      <c r="S48" s="148"/>
    </row>
    <row r="49" spans="2:19" ht="15" customHeight="1">
      <c r="B49" s="425" t="s">
        <v>1273</v>
      </c>
      <c r="C49" s="462">
        <f>SUM(C50:C52)</f>
        <v>0</v>
      </c>
      <c r="D49" s="462">
        <f>SUM(D50:D52)</f>
        <v>0</v>
      </c>
      <c r="E49" s="462">
        <f>SUM(E50:E52)</f>
        <v>0</v>
      </c>
      <c r="F49" s="444"/>
      <c r="G49" s="144">
        <f t="shared" ref="G49:L49" si="29">SUM(G50:G52)</f>
        <v>0</v>
      </c>
      <c r="H49" s="144">
        <f t="shared" si="29"/>
        <v>0</v>
      </c>
      <c r="I49" s="144">
        <f t="shared" si="29"/>
        <v>0</v>
      </c>
      <c r="J49" s="144">
        <f t="shared" si="29"/>
        <v>0</v>
      </c>
      <c r="K49" s="144">
        <f t="shared" si="29"/>
        <v>0</v>
      </c>
      <c r="L49" s="144">
        <f t="shared" si="29"/>
        <v>0</v>
      </c>
      <c r="M49" s="444"/>
      <c r="N49" s="144">
        <f t="shared" ref="N49:S49" si="30">SUM(N50:N52)</f>
        <v>0</v>
      </c>
      <c r="O49" s="144">
        <f t="shared" si="30"/>
        <v>0</v>
      </c>
      <c r="P49" s="144">
        <f t="shared" si="30"/>
        <v>0</v>
      </c>
      <c r="Q49" s="144">
        <f t="shared" si="30"/>
        <v>0</v>
      </c>
      <c r="R49" s="144">
        <f t="shared" si="30"/>
        <v>0</v>
      </c>
      <c r="S49" s="144">
        <f t="shared" si="30"/>
        <v>0</v>
      </c>
    </row>
    <row r="50" spans="2:19" ht="15" customHeight="1">
      <c r="B50" s="454" t="s">
        <v>1209</v>
      </c>
      <c r="C50" s="463">
        <f t="shared" ref="C50:C55" si="31">SUM(I50:L50)-(G50-H50)</f>
        <v>0</v>
      </c>
      <c r="D50" s="463">
        <f t="shared" ref="D50:D55" si="32">C50-E50</f>
        <v>0</v>
      </c>
      <c r="E50" s="463">
        <f t="shared" ref="E50:E55" si="33">SUM(P50:S50)-(N50-O50)</f>
        <v>0</v>
      </c>
      <c r="F50" s="444"/>
      <c r="G50" s="148"/>
      <c r="H50" s="148"/>
      <c r="I50" s="148"/>
      <c r="J50" s="148"/>
      <c r="K50" s="144">
        <f t="shared" ref="K50:K55" si="34">R50</f>
        <v>0</v>
      </c>
      <c r="L50" s="148"/>
      <c r="M50" s="444"/>
      <c r="N50" s="148"/>
      <c r="O50" s="148"/>
      <c r="P50" s="148"/>
      <c r="Q50" s="148"/>
      <c r="R50" s="148"/>
      <c r="S50" s="148"/>
    </row>
    <row r="51" spans="2:19" ht="15" customHeight="1">
      <c r="B51" s="454" t="s">
        <v>1212</v>
      </c>
      <c r="C51" s="463">
        <f t="shared" si="31"/>
        <v>0</v>
      </c>
      <c r="D51" s="463">
        <f t="shared" si="32"/>
        <v>0</v>
      </c>
      <c r="E51" s="463">
        <f t="shared" si="33"/>
        <v>0</v>
      </c>
      <c r="F51" s="444"/>
      <c r="G51" s="148"/>
      <c r="H51" s="148"/>
      <c r="I51" s="148"/>
      <c r="J51" s="148"/>
      <c r="K51" s="144">
        <f t="shared" si="34"/>
        <v>0</v>
      </c>
      <c r="L51" s="148"/>
      <c r="M51" s="444"/>
      <c r="N51" s="148"/>
      <c r="O51" s="148"/>
      <c r="P51" s="148"/>
      <c r="Q51" s="148"/>
      <c r="R51" s="148"/>
      <c r="S51" s="148"/>
    </row>
    <row r="52" spans="2:19" ht="15" customHeight="1">
      <c r="B52" s="454" t="s">
        <v>1215</v>
      </c>
      <c r="C52" s="463">
        <f t="shared" si="31"/>
        <v>0</v>
      </c>
      <c r="D52" s="463">
        <f t="shared" si="32"/>
        <v>0</v>
      </c>
      <c r="E52" s="463">
        <f t="shared" si="33"/>
        <v>0</v>
      </c>
      <c r="F52" s="444"/>
      <c r="G52" s="148"/>
      <c r="H52" s="148"/>
      <c r="I52" s="148"/>
      <c r="J52" s="148"/>
      <c r="K52" s="144">
        <f t="shared" si="34"/>
        <v>0</v>
      </c>
      <c r="L52" s="148"/>
      <c r="M52" s="444"/>
      <c r="N52" s="148"/>
      <c r="O52" s="148"/>
      <c r="P52" s="148"/>
      <c r="Q52" s="148"/>
      <c r="R52" s="148"/>
      <c r="S52" s="148"/>
    </row>
    <row r="53" spans="2:19" ht="15" customHeight="1">
      <c r="B53" s="425" t="s">
        <v>1218</v>
      </c>
      <c r="C53" s="462">
        <f t="shared" si="31"/>
        <v>0</v>
      </c>
      <c r="D53" s="462">
        <f t="shared" si="32"/>
        <v>0</v>
      </c>
      <c r="E53" s="462">
        <f t="shared" si="33"/>
        <v>0</v>
      </c>
      <c r="F53" s="444"/>
      <c r="G53" s="148"/>
      <c r="H53" s="148"/>
      <c r="I53" s="148"/>
      <c r="J53" s="148"/>
      <c r="K53" s="144">
        <f t="shared" si="34"/>
        <v>0</v>
      </c>
      <c r="L53" s="148"/>
      <c r="M53" s="444"/>
      <c r="N53" s="148"/>
      <c r="O53" s="148"/>
      <c r="P53" s="148"/>
      <c r="Q53" s="148"/>
      <c r="R53" s="148"/>
      <c r="S53" s="148"/>
    </row>
    <row r="54" spans="2:19" ht="15" customHeight="1">
      <c r="B54" s="425" t="s">
        <v>1221</v>
      </c>
      <c r="C54" s="462">
        <f t="shared" si="31"/>
        <v>0</v>
      </c>
      <c r="D54" s="462">
        <f t="shared" si="32"/>
        <v>0</v>
      </c>
      <c r="E54" s="462">
        <f t="shared" si="33"/>
        <v>0</v>
      </c>
      <c r="F54" s="444"/>
      <c r="G54" s="148"/>
      <c r="H54" s="148"/>
      <c r="I54" s="148"/>
      <c r="J54" s="148"/>
      <c r="K54" s="144">
        <f t="shared" si="34"/>
        <v>0</v>
      </c>
      <c r="L54" s="148"/>
      <c r="M54" s="444"/>
      <c r="N54" s="148"/>
      <c r="O54" s="148"/>
      <c r="P54" s="148"/>
      <c r="Q54" s="148"/>
      <c r="R54" s="148"/>
      <c r="S54" s="148"/>
    </row>
    <row r="55" spans="2:19" ht="15" customHeight="1">
      <c r="B55" s="425" t="s">
        <v>1229</v>
      </c>
      <c r="C55" s="462">
        <f t="shared" si="31"/>
        <v>0</v>
      </c>
      <c r="D55" s="462">
        <f t="shared" si="32"/>
        <v>0</v>
      </c>
      <c r="E55" s="462">
        <f t="shared" si="33"/>
        <v>0</v>
      </c>
      <c r="F55" s="444"/>
      <c r="G55" s="148"/>
      <c r="H55" s="148"/>
      <c r="I55" s="148"/>
      <c r="J55" s="148"/>
      <c r="K55" s="144">
        <f t="shared" si="34"/>
        <v>0</v>
      </c>
      <c r="L55" s="148"/>
      <c r="M55" s="444"/>
      <c r="N55" s="148"/>
      <c r="O55" s="148"/>
      <c r="P55" s="148"/>
      <c r="Q55" s="148"/>
      <c r="R55" s="148"/>
      <c r="S55" s="148"/>
    </row>
    <row r="56" spans="2:19" ht="15" customHeight="1">
      <c r="B56" s="450" t="s">
        <v>1237</v>
      </c>
      <c r="C56" s="462">
        <f>+C57+C58+C59</f>
        <v>0</v>
      </c>
      <c r="D56" s="462">
        <f>+D57+D58+D59</f>
        <v>0</v>
      </c>
      <c r="E56" s="462">
        <f>+E57+E58+E59</f>
        <v>0</v>
      </c>
      <c r="F56" s="452"/>
      <c r="G56" s="144">
        <f t="shared" ref="G56:L56" si="35">+G57+G58+G59</f>
        <v>0</v>
      </c>
      <c r="H56" s="144">
        <f t="shared" si="35"/>
        <v>0</v>
      </c>
      <c r="I56" s="144">
        <f t="shared" si="35"/>
        <v>0</v>
      </c>
      <c r="J56" s="144">
        <f t="shared" si="35"/>
        <v>0</v>
      </c>
      <c r="K56" s="144">
        <f t="shared" si="35"/>
        <v>0</v>
      </c>
      <c r="L56" s="144">
        <f t="shared" si="35"/>
        <v>0</v>
      </c>
      <c r="M56" s="452"/>
      <c r="N56" s="144">
        <f t="shared" ref="N56:S56" si="36">+N57+N58+N59</f>
        <v>0</v>
      </c>
      <c r="O56" s="144">
        <f t="shared" si="36"/>
        <v>0</v>
      </c>
      <c r="P56" s="144">
        <f t="shared" si="36"/>
        <v>0</v>
      </c>
      <c r="Q56" s="144">
        <f t="shared" si="36"/>
        <v>0</v>
      </c>
      <c r="R56" s="144">
        <f t="shared" si="36"/>
        <v>0</v>
      </c>
      <c r="S56" s="144">
        <f t="shared" si="36"/>
        <v>0</v>
      </c>
    </row>
    <row r="57" spans="2:19" ht="15" customHeight="1">
      <c r="B57" s="451" t="s">
        <v>1240</v>
      </c>
      <c r="C57" s="463">
        <f>SUM(I57:L57)-(G57-H57)</f>
        <v>0</v>
      </c>
      <c r="D57" s="463">
        <f>C57-E57</f>
        <v>0</v>
      </c>
      <c r="E57" s="463">
        <f>SUM(P57:S57)-(N57-O57)</f>
        <v>0</v>
      </c>
      <c r="F57" s="452"/>
      <c r="G57" s="148"/>
      <c r="H57" s="148"/>
      <c r="I57" s="148"/>
      <c r="J57" s="148"/>
      <c r="K57" s="144">
        <f>R57</f>
        <v>0</v>
      </c>
      <c r="L57" s="148"/>
      <c r="M57" s="452"/>
      <c r="N57" s="148"/>
      <c r="O57" s="148"/>
      <c r="P57" s="148"/>
      <c r="Q57" s="148"/>
      <c r="R57" s="148"/>
      <c r="S57" s="148"/>
    </row>
    <row r="58" spans="2:19" ht="15" customHeight="1">
      <c r="B58" s="451" t="s">
        <v>1354</v>
      </c>
      <c r="C58" s="463">
        <f>SUM(I58:L58)-(G58-H58)</f>
        <v>0</v>
      </c>
      <c r="D58" s="463">
        <f>C58-E58</f>
        <v>0</v>
      </c>
      <c r="E58" s="463">
        <f>SUM(P58:S58)-(N58-O58)</f>
        <v>0</v>
      </c>
      <c r="F58" s="452"/>
      <c r="G58" s="148"/>
      <c r="H58" s="148"/>
      <c r="I58" s="148"/>
      <c r="J58" s="148"/>
      <c r="K58" s="144">
        <f>R58</f>
        <v>0</v>
      </c>
      <c r="L58" s="148"/>
      <c r="M58" s="452"/>
      <c r="N58" s="148"/>
      <c r="O58" s="148"/>
      <c r="P58" s="148"/>
      <c r="Q58" s="148"/>
      <c r="R58" s="148"/>
      <c r="S58" s="148"/>
    </row>
    <row r="59" spans="2:19" ht="15" customHeight="1">
      <c r="B59" s="451" t="s">
        <v>1246</v>
      </c>
      <c r="C59" s="463">
        <f>SUM(I59:L59)-(G59-H59)</f>
        <v>0</v>
      </c>
      <c r="D59" s="463">
        <f>C59-E59</f>
        <v>0</v>
      </c>
      <c r="E59" s="463">
        <f>SUM(P59:S59)-(N59-O59)</f>
        <v>0</v>
      </c>
      <c r="F59" s="452"/>
      <c r="G59" s="148"/>
      <c r="H59" s="148"/>
      <c r="I59" s="148"/>
      <c r="J59" s="148"/>
      <c r="K59" s="144">
        <f>R59</f>
        <v>0</v>
      </c>
      <c r="L59" s="148"/>
      <c r="M59" s="452"/>
      <c r="N59" s="148"/>
      <c r="O59" s="148"/>
      <c r="P59" s="148"/>
      <c r="Q59" s="148"/>
      <c r="R59" s="148"/>
      <c r="S59" s="148"/>
    </row>
    <row r="60" spans="2:19" ht="15" customHeight="1">
      <c r="B60" s="448" t="s">
        <v>1294</v>
      </c>
      <c r="C60" s="462">
        <f>+SUM(C61:C63,C67:C70)</f>
        <v>0</v>
      </c>
      <c r="D60" s="462">
        <f>+SUM(D61:D63,D67:D70)</f>
        <v>0</v>
      </c>
      <c r="E60" s="462">
        <f>+SUM(E61:E63,E67:E70)</f>
        <v>0</v>
      </c>
      <c r="F60" s="444"/>
      <c r="G60" s="462">
        <f t="shared" ref="G60:L60" si="37">+SUM(G61:G63,G67:G70)</f>
        <v>0</v>
      </c>
      <c r="H60" s="462">
        <f t="shared" si="37"/>
        <v>0</v>
      </c>
      <c r="I60" s="462">
        <f t="shared" si="37"/>
        <v>0</v>
      </c>
      <c r="J60" s="462">
        <f t="shared" si="37"/>
        <v>0</v>
      </c>
      <c r="K60" s="462">
        <f t="shared" si="37"/>
        <v>0</v>
      </c>
      <c r="L60" s="462">
        <f t="shared" si="37"/>
        <v>0</v>
      </c>
      <c r="M60" s="444"/>
      <c r="N60" s="462">
        <f t="shared" ref="N60:S60" si="38">+SUM(N61:N63,N67:N70)</f>
        <v>0</v>
      </c>
      <c r="O60" s="462">
        <f t="shared" si="38"/>
        <v>0</v>
      </c>
      <c r="P60" s="462">
        <f t="shared" si="38"/>
        <v>0</v>
      </c>
      <c r="Q60" s="462">
        <f t="shared" si="38"/>
        <v>0</v>
      </c>
      <c r="R60" s="462">
        <f t="shared" si="38"/>
        <v>0</v>
      </c>
      <c r="S60" s="462">
        <f t="shared" si="38"/>
        <v>0</v>
      </c>
    </row>
    <row r="61" spans="2:19" ht="15" customHeight="1">
      <c r="B61" s="425" t="s">
        <v>1203</v>
      </c>
      <c r="C61" s="462">
        <f>SUM(I61:L61)-(G61-H61)</f>
        <v>0</v>
      </c>
      <c r="D61" s="462">
        <f>C61-E61</f>
        <v>0</v>
      </c>
      <c r="E61" s="462">
        <f>SUM(P61:S61)-(N61-O61)</f>
        <v>0</v>
      </c>
      <c r="F61" s="444"/>
      <c r="G61" s="148"/>
      <c r="H61" s="148"/>
      <c r="I61" s="148"/>
      <c r="J61" s="148"/>
      <c r="K61" s="144">
        <f>R61</f>
        <v>0</v>
      </c>
      <c r="L61" s="148"/>
      <c r="M61" s="444"/>
      <c r="N61" s="148"/>
      <c r="O61" s="148"/>
      <c r="P61" s="148"/>
      <c r="Q61" s="148"/>
      <c r="R61" s="148"/>
      <c r="S61" s="148"/>
    </row>
    <row r="62" spans="2:19" ht="15" customHeight="1">
      <c r="B62" s="425" t="s">
        <v>1206</v>
      </c>
      <c r="C62" s="462">
        <f>SUM(I62:L62)-(G62-H62)</f>
        <v>0</v>
      </c>
      <c r="D62" s="462">
        <f>C62-E62</f>
        <v>0</v>
      </c>
      <c r="E62" s="462">
        <f>SUM(P62:S62)-(N62-O62)</f>
        <v>0</v>
      </c>
      <c r="F62" s="444"/>
      <c r="G62" s="148"/>
      <c r="H62" s="148"/>
      <c r="I62" s="148"/>
      <c r="J62" s="148"/>
      <c r="K62" s="144">
        <f>R62</f>
        <v>0</v>
      </c>
      <c r="L62" s="148"/>
      <c r="M62" s="444"/>
      <c r="N62" s="148"/>
      <c r="O62" s="148"/>
      <c r="P62" s="148"/>
      <c r="Q62" s="148"/>
      <c r="R62" s="148"/>
      <c r="S62" s="148"/>
    </row>
    <row r="63" spans="2:19" ht="15" customHeight="1">
      <c r="B63" s="425" t="s">
        <v>1273</v>
      </c>
      <c r="C63" s="462">
        <f>SUM(C64:C66)</f>
        <v>0</v>
      </c>
      <c r="D63" s="462">
        <f>SUM(D64:D66)</f>
        <v>0</v>
      </c>
      <c r="E63" s="462">
        <f>SUM(E64:E66)</f>
        <v>0</v>
      </c>
      <c r="F63" s="444"/>
      <c r="G63" s="144">
        <f t="shared" ref="G63:L63" si="39">SUM(G64:G66)</f>
        <v>0</v>
      </c>
      <c r="H63" s="144">
        <f t="shared" si="39"/>
        <v>0</v>
      </c>
      <c r="I63" s="144">
        <f t="shared" si="39"/>
        <v>0</v>
      </c>
      <c r="J63" s="144">
        <f t="shared" si="39"/>
        <v>0</v>
      </c>
      <c r="K63" s="144">
        <f t="shared" si="39"/>
        <v>0</v>
      </c>
      <c r="L63" s="144">
        <f t="shared" si="39"/>
        <v>0</v>
      </c>
      <c r="M63" s="444"/>
      <c r="N63" s="144">
        <f t="shared" ref="N63:S63" si="40">SUM(N64:N66)</f>
        <v>0</v>
      </c>
      <c r="O63" s="144">
        <f t="shared" si="40"/>
        <v>0</v>
      </c>
      <c r="P63" s="144">
        <f t="shared" si="40"/>
        <v>0</v>
      </c>
      <c r="Q63" s="144">
        <f t="shared" si="40"/>
        <v>0</v>
      </c>
      <c r="R63" s="144">
        <f t="shared" si="40"/>
        <v>0</v>
      </c>
      <c r="S63" s="144">
        <f t="shared" si="40"/>
        <v>0</v>
      </c>
    </row>
    <row r="64" spans="2:19" ht="15" customHeight="1">
      <c r="B64" s="454" t="s">
        <v>1209</v>
      </c>
      <c r="C64" s="463">
        <f t="shared" ref="C64:C69" si="41">SUM(I64:L64)-(G64-H64)</f>
        <v>0</v>
      </c>
      <c r="D64" s="463">
        <f t="shared" ref="D64:D69" si="42">C64-E64</f>
        <v>0</v>
      </c>
      <c r="E64" s="463">
        <f t="shared" ref="E64:E69" si="43">SUM(P64:S64)-(N64-O64)</f>
        <v>0</v>
      </c>
      <c r="F64" s="444"/>
      <c r="G64" s="148"/>
      <c r="H64" s="148"/>
      <c r="I64" s="148"/>
      <c r="J64" s="148"/>
      <c r="K64" s="144">
        <f t="shared" ref="K64:K69" si="44">R64</f>
        <v>0</v>
      </c>
      <c r="L64" s="148"/>
      <c r="M64" s="444"/>
      <c r="N64" s="148"/>
      <c r="O64" s="148"/>
      <c r="P64" s="148"/>
      <c r="Q64" s="148"/>
      <c r="R64" s="148"/>
      <c r="S64" s="148"/>
    </row>
    <row r="65" spans="2:19" ht="15" customHeight="1">
      <c r="B65" s="454" t="s">
        <v>1212</v>
      </c>
      <c r="C65" s="463">
        <f t="shared" si="41"/>
        <v>0</v>
      </c>
      <c r="D65" s="463">
        <f t="shared" si="42"/>
        <v>0</v>
      </c>
      <c r="E65" s="463">
        <f t="shared" si="43"/>
        <v>0</v>
      </c>
      <c r="F65" s="444"/>
      <c r="G65" s="148"/>
      <c r="H65" s="148"/>
      <c r="I65" s="148"/>
      <c r="J65" s="148"/>
      <c r="K65" s="144">
        <f t="shared" si="44"/>
        <v>0</v>
      </c>
      <c r="L65" s="148"/>
      <c r="M65" s="444"/>
      <c r="N65" s="148"/>
      <c r="O65" s="148"/>
      <c r="P65" s="148"/>
      <c r="Q65" s="148"/>
      <c r="R65" s="148"/>
      <c r="S65" s="148"/>
    </row>
    <row r="66" spans="2:19" ht="15" customHeight="1">
      <c r="B66" s="454" t="s">
        <v>1215</v>
      </c>
      <c r="C66" s="463">
        <f t="shared" si="41"/>
        <v>0</v>
      </c>
      <c r="D66" s="463">
        <f t="shared" si="42"/>
        <v>0</v>
      </c>
      <c r="E66" s="463">
        <f t="shared" si="43"/>
        <v>0</v>
      </c>
      <c r="F66" s="444"/>
      <c r="G66" s="148"/>
      <c r="H66" s="148"/>
      <c r="I66" s="148"/>
      <c r="J66" s="148"/>
      <c r="K66" s="144">
        <f t="shared" si="44"/>
        <v>0</v>
      </c>
      <c r="L66" s="148"/>
      <c r="M66" s="444"/>
      <c r="N66" s="148"/>
      <c r="O66" s="148"/>
      <c r="P66" s="148"/>
      <c r="Q66" s="148"/>
      <c r="R66" s="148"/>
      <c r="S66" s="148"/>
    </row>
    <row r="67" spans="2:19" ht="15" customHeight="1">
      <c r="B67" s="425" t="s">
        <v>1218</v>
      </c>
      <c r="C67" s="462">
        <f t="shared" si="41"/>
        <v>0</v>
      </c>
      <c r="D67" s="462">
        <f t="shared" si="42"/>
        <v>0</v>
      </c>
      <c r="E67" s="462">
        <f t="shared" si="43"/>
        <v>0</v>
      </c>
      <c r="F67" s="444"/>
      <c r="G67" s="148"/>
      <c r="H67" s="148"/>
      <c r="I67" s="148"/>
      <c r="J67" s="148"/>
      <c r="K67" s="144">
        <f t="shared" si="44"/>
        <v>0</v>
      </c>
      <c r="L67" s="148"/>
      <c r="M67" s="444"/>
      <c r="N67" s="148"/>
      <c r="O67" s="148"/>
      <c r="P67" s="148"/>
      <c r="Q67" s="148"/>
      <c r="R67" s="148"/>
      <c r="S67" s="148"/>
    </row>
    <row r="68" spans="2:19" ht="15" customHeight="1">
      <c r="B68" s="425" t="s">
        <v>1221</v>
      </c>
      <c r="C68" s="462">
        <f t="shared" si="41"/>
        <v>0</v>
      </c>
      <c r="D68" s="462">
        <f t="shared" si="42"/>
        <v>0</v>
      </c>
      <c r="E68" s="462">
        <f t="shared" si="43"/>
        <v>0</v>
      </c>
      <c r="F68" s="444"/>
      <c r="G68" s="148"/>
      <c r="H68" s="148"/>
      <c r="I68" s="148"/>
      <c r="J68" s="148"/>
      <c r="K68" s="144">
        <f t="shared" si="44"/>
        <v>0</v>
      </c>
      <c r="L68" s="148"/>
      <c r="M68" s="444"/>
      <c r="N68" s="148"/>
      <c r="O68" s="148"/>
      <c r="P68" s="148"/>
      <c r="Q68" s="148"/>
      <c r="R68" s="148"/>
      <c r="S68" s="148"/>
    </row>
    <row r="69" spans="2:19" ht="15" customHeight="1">
      <c r="B69" s="425" t="s">
        <v>1229</v>
      </c>
      <c r="C69" s="462">
        <f t="shared" si="41"/>
        <v>0</v>
      </c>
      <c r="D69" s="462">
        <f t="shared" si="42"/>
        <v>0</v>
      </c>
      <c r="E69" s="462">
        <f t="shared" si="43"/>
        <v>0</v>
      </c>
      <c r="F69" s="444"/>
      <c r="G69" s="148"/>
      <c r="H69" s="148"/>
      <c r="I69" s="148"/>
      <c r="J69" s="148"/>
      <c r="K69" s="144">
        <f t="shared" si="44"/>
        <v>0</v>
      </c>
      <c r="L69" s="148"/>
      <c r="M69" s="444"/>
      <c r="N69" s="148"/>
      <c r="O69" s="148"/>
      <c r="P69" s="148"/>
      <c r="Q69" s="148"/>
      <c r="R69" s="148"/>
      <c r="S69" s="148"/>
    </row>
    <row r="70" spans="2:19" ht="15" customHeight="1">
      <c r="B70" s="450" t="s">
        <v>1237</v>
      </c>
      <c r="C70" s="462">
        <f>+C71+C72+C73</f>
        <v>0</v>
      </c>
      <c r="D70" s="462">
        <f>+D71+D72+D73</f>
        <v>0</v>
      </c>
      <c r="E70" s="462">
        <f>+E71+E72+E73</f>
        <v>0</v>
      </c>
      <c r="F70" s="452"/>
      <c r="G70" s="144">
        <f t="shared" ref="G70:L70" si="45">+G71+G72+G73</f>
        <v>0</v>
      </c>
      <c r="H70" s="144">
        <f t="shared" si="45"/>
        <v>0</v>
      </c>
      <c r="I70" s="144">
        <f t="shared" si="45"/>
        <v>0</v>
      </c>
      <c r="J70" s="144">
        <f t="shared" si="45"/>
        <v>0</v>
      </c>
      <c r="K70" s="144">
        <f t="shared" si="45"/>
        <v>0</v>
      </c>
      <c r="L70" s="144">
        <f t="shared" si="45"/>
        <v>0</v>
      </c>
      <c r="M70" s="452"/>
      <c r="N70" s="144">
        <f t="shared" ref="N70:S70" si="46">+N71+N72+N73</f>
        <v>0</v>
      </c>
      <c r="O70" s="144">
        <f t="shared" si="46"/>
        <v>0</v>
      </c>
      <c r="P70" s="144">
        <f t="shared" si="46"/>
        <v>0</v>
      </c>
      <c r="Q70" s="144">
        <f t="shared" si="46"/>
        <v>0</v>
      </c>
      <c r="R70" s="144">
        <f t="shared" si="46"/>
        <v>0</v>
      </c>
      <c r="S70" s="144">
        <f t="shared" si="46"/>
        <v>0</v>
      </c>
    </row>
    <row r="71" spans="2:19" ht="15" customHeight="1">
      <c r="B71" s="451" t="s">
        <v>1240</v>
      </c>
      <c r="C71" s="463">
        <f>SUM(I71:L71)-(G71-H71)</f>
        <v>0</v>
      </c>
      <c r="D71" s="463">
        <f>C71-E71</f>
        <v>0</v>
      </c>
      <c r="E71" s="463">
        <f>SUM(P71:S71)-(N71-O71)</f>
        <v>0</v>
      </c>
      <c r="F71" s="452"/>
      <c r="G71" s="148"/>
      <c r="H71" s="148"/>
      <c r="I71" s="148"/>
      <c r="J71" s="148"/>
      <c r="K71" s="144">
        <f>R71</f>
        <v>0</v>
      </c>
      <c r="L71" s="148"/>
      <c r="M71" s="452"/>
      <c r="N71" s="148"/>
      <c r="O71" s="148"/>
      <c r="P71" s="148"/>
      <c r="Q71" s="148"/>
      <c r="R71" s="148"/>
      <c r="S71" s="148"/>
    </row>
    <row r="72" spans="2:19" ht="15" customHeight="1">
      <c r="B72" s="451" t="s">
        <v>1354</v>
      </c>
      <c r="C72" s="463">
        <f>SUM(I72:L72)-(G72-H72)</f>
        <v>0</v>
      </c>
      <c r="D72" s="463">
        <f>C72-E72</f>
        <v>0</v>
      </c>
      <c r="E72" s="463">
        <f>SUM(P72:S72)-(N72-O72)</f>
        <v>0</v>
      </c>
      <c r="F72" s="452"/>
      <c r="G72" s="148"/>
      <c r="H72" s="148"/>
      <c r="I72" s="148"/>
      <c r="J72" s="148"/>
      <c r="K72" s="144">
        <f>R72</f>
        <v>0</v>
      </c>
      <c r="L72" s="148"/>
      <c r="M72" s="452"/>
      <c r="N72" s="148"/>
      <c r="O72" s="148"/>
      <c r="P72" s="148"/>
      <c r="Q72" s="148"/>
      <c r="R72" s="148"/>
      <c r="S72" s="148"/>
    </row>
    <row r="73" spans="2:19" ht="15" customHeight="1">
      <c r="B73" s="451" t="s">
        <v>1246</v>
      </c>
      <c r="C73" s="463">
        <f>SUM(I73:L73)-(G73-H73)</f>
        <v>0</v>
      </c>
      <c r="D73" s="463">
        <f>C73-E73</f>
        <v>0</v>
      </c>
      <c r="E73" s="463">
        <f>SUM(P73:S73)-(N73-O73)</f>
        <v>0</v>
      </c>
      <c r="F73" s="452"/>
      <c r="G73" s="148"/>
      <c r="H73" s="148"/>
      <c r="I73" s="148"/>
      <c r="J73" s="148"/>
      <c r="K73" s="144">
        <f>R73</f>
        <v>0</v>
      </c>
      <c r="L73" s="148"/>
      <c r="M73" s="452"/>
      <c r="N73" s="148"/>
      <c r="O73" s="148"/>
      <c r="P73" s="148"/>
      <c r="Q73" s="148"/>
      <c r="R73" s="148"/>
      <c r="S73" s="148"/>
    </row>
    <row r="74" spans="2:19" ht="15" customHeight="1">
      <c r="B74" s="448" t="s">
        <v>1308</v>
      </c>
      <c r="C74" s="462">
        <f>+SUM(C75:C81)</f>
        <v>0</v>
      </c>
      <c r="D74" s="462">
        <f>+SUM(D75:D81)</f>
        <v>0</v>
      </c>
      <c r="E74" s="462">
        <f>+SUM(E75:E81)</f>
        <v>0</v>
      </c>
      <c r="F74" s="444"/>
      <c r="G74" s="144">
        <f t="shared" ref="G74:L74" si="47">+SUM(G75:G81)</f>
        <v>0</v>
      </c>
      <c r="H74" s="144">
        <f t="shared" si="47"/>
        <v>0</v>
      </c>
      <c r="I74" s="144">
        <f t="shared" si="47"/>
        <v>0</v>
      </c>
      <c r="J74" s="144">
        <f t="shared" si="47"/>
        <v>0</v>
      </c>
      <c r="K74" s="144">
        <f t="shared" si="47"/>
        <v>0</v>
      </c>
      <c r="L74" s="144">
        <f t="shared" si="47"/>
        <v>0</v>
      </c>
      <c r="M74" s="444"/>
      <c r="N74" s="144">
        <f t="shared" ref="N74:S74" si="48">+SUM(N75:N81)</f>
        <v>0</v>
      </c>
      <c r="O74" s="144">
        <f t="shared" si="48"/>
        <v>0</v>
      </c>
      <c r="P74" s="144">
        <f t="shared" si="48"/>
        <v>0</v>
      </c>
      <c r="Q74" s="144">
        <f t="shared" si="48"/>
        <v>0</v>
      </c>
      <c r="R74" s="144">
        <f t="shared" si="48"/>
        <v>0</v>
      </c>
      <c r="S74" s="144">
        <f t="shared" si="48"/>
        <v>0</v>
      </c>
    </row>
    <row r="75" spans="2:19" ht="15" customHeight="1">
      <c r="B75" s="425" t="s">
        <v>1203</v>
      </c>
      <c r="C75" s="462">
        <f t="shared" ref="C75:C80" si="49">SUM(I75:L75)-(G75-H75)</f>
        <v>0</v>
      </c>
      <c r="D75" s="462">
        <f t="shared" ref="D75:D80" si="50">C75-E75</f>
        <v>0</v>
      </c>
      <c r="E75" s="462">
        <f t="shared" ref="E75:E80" si="51">SUM(P75:S75)-(N75-O75)</f>
        <v>0</v>
      </c>
      <c r="F75" s="444"/>
      <c r="G75" s="148"/>
      <c r="H75" s="148"/>
      <c r="I75" s="148"/>
      <c r="J75" s="148"/>
      <c r="K75" s="144">
        <f t="shared" ref="K75:K80" si="52">R75</f>
        <v>0</v>
      </c>
      <c r="L75" s="148"/>
      <c r="M75" s="444"/>
      <c r="N75" s="148"/>
      <c r="O75" s="148"/>
      <c r="P75" s="148"/>
      <c r="Q75" s="148"/>
      <c r="R75" s="148"/>
      <c r="S75" s="148"/>
    </row>
    <row r="76" spans="2:19" ht="15" customHeight="1">
      <c r="B76" s="425" t="s">
        <v>1206</v>
      </c>
      <c r="C76" s="462">
        <f t="shared" si="49"/>
        <v>0</v>
      </c>
      <c r="D76" s="462">
        <f t="shared" si="50"/>
        <v>0</v>
      </c>
      <c r="E76" s="462">
        <f t="shared" si="51"/>
        <v>0</v>
      </c>
      <c r="F76" s="444"/>
      <c r="G76" s="148"/>
      <c r="H76" s="148"/>
      <c r="I76" s="148"/>
      <c r="J76" s="148"/>
      <c r="K76" s="144">
        <f t="shared" si="52"/>
        <v>0</v>
      </c>
      <c r="L76" s="148"/>
      <c r="M76" s="444"/>
      <c r="N76" s="148"/>
      <c r="O76" s="148"/>
      <c r="P76" s="148"/>
      <c r="Q76" s="148"/>
      <c r="R76" s="148"/>
      <c r="S76" s="148"/>
    </row>
    <row r="77" spans="2:19" ht="15" customHeight="1">
      <c r="B77" s="425" t="s">
        <v>1273</v>
      </c>
      <c r="C77" s="462">
        <f t="shared" si="49"/>
        <v>0</v>
      </c>
      <c r="D77" s="462">
        <f t="shared" si="50"/>
        <v>0</v>
      </c>
      <c r="E77" s="462">
        <f t="shared" si="51"/>
        <v>0</v>
      </c>
      <c r="F77" s="444"/>
      <c r="G77" s="148"/>
      <c r="H77" s="148"/>
      <c r="I77" s="148"/>
      <c r="J77" s="148"/>
      <c r="K77" s="144">
        <f t="shared" si="52"/>
        <v>0</v>
      </c>
      <c r="L77" s="148"/>
      <c r="M77" s="444"/>
      <c r="N77" s="148"/>
      <c r="O77" s="148"/>
      <c r="P77" s="148"/>
      <c r="Q77" s="148"/>
      <c r="R77" s="148"/>
      <c r="S77" s="148"/>
    </row>
    <row r="78" spans="2:19" ht="15" customHeight="1">
      <c r="B78" s="425" t="s">
        <v>1218</v>
      </c>
      <c r="C78" s="462">
        <f t="shared" si="49"/>
        <v>0</v>
      </c>
      <c r="D78" s="462">
        <f t="shared" si="50"/>
        <v>0</v>
      </c>
      <c r="E78" s="462">
        <f t="shared" si="51"/>
        <v>0</v>
      </c>
      <c r="F78" s="444"/>
      <c r="G78" s="148"/>
      <c r="H78" s="148"/>
      <c r="I78" s="148"/>
      <c r="J78" s="148"/>
      <c r="K78" s="144">
        <f t="shared" si="52"/>
        <v>0</v>
      </c>
      <c r="L78" s="148"/>
      <c r="M78" s="444"/>
      <c r="N78" s="148"/>
      <c r="O78" s="148"/>
      <c r="P78" s="148"/>
      <c r="Q78" s="148"/>
      <c r="R78" s="148"/>
      <c r="S78" s="148"/>
    </row>
    <row r="79" spans="2:19" ht="15" customHeight="1">
      <c r="B79" s="425" t="s">
        <v>1221</v>
      </c>
      <c r="C79" s="462">
        <f t="shared" si="49"/>
        <v>0</v>
      </c>
      <c r="D79" s="462">
        <f t="shared" si="50"/>
        <v>0</v>
      </c>
      <c r="E79" s="462">
        <f t="shared" si="51"/>
        <v>0</v>
      </c>
      <c r="F79" s="444"/>
      <c r="G79" s="148"/>
      <c r="H79" s="148"/>
      <c r="I79" s="148"/>
      <c r="J79" s="148"/>
      <c r="K79" s="144">
        <f t="shared" si="52"/>
        <v>0</v>
      </c>
      <c r="L79" s="148"/>
      <c r="M79" s="444"/>
      <c r="N79" s="148"/>
      <c r="O79" s="148"/>
      <c r="P79" s="148"/>
      <c r="Q79" s="148"/>
      <c r="R79" s="148"/>
      <c r="S79" s="148"/>
    </row>
    <row r="80" spans="2:19" ht="15" customHeight="1">
      <c r="B80" s="425" t="s">
        <v>1229</v>
      </c>
      <c r="C80" s="462">
        <f t="shared" si="49"/>
        <v>0</v>
      </c>
      <c r="D80" s="462">
        <f t="shared" si="50"/>
        <v>0</v>
      </c>
      <c r="E80" s="462">
        <f t="shared" si="51"/>
        <v>0</v>
      </c>
      <c r="F80" s="444"/>
      <c r="G80" s="148"/>
      <c r="H80" s="148"/>
      <c r="I80" s="148"/>
      <c r="J80" s="148"/>
      <c r="K80" s="144">
        <f t="shared" si="52"/>
        <v>0</v>
      </c>
      <c r="L80" s="148"/>
      <c r="M80" s="444"/>
      <c r="N80" s="148"/>
      <c r="O80" s="148"/>
      <c r="P80" s="148"/>
      <c r="Q80" s="148"/>
      <c r="R80" s="148"/>
      <c r="S80" s="148"/>
    </row>
    <row r="81" spans="2:19" ht="15" customHeight="1">
      <c r="B81" s="450" t="s">
        <v>1237</v>
      </c>
      <c r="C81" s="462">
        <f>+C82+C83+C84</f>
        <v>0</v>
      </c>
      <c r="D81" s="462">
        <f>+D82+D83+D84</f>
        <v>0</v>
      </c>
      <c r="E81" s="462">
        <f>+E82+E83+E84</f>
        <v>0</v>
      </c>
      <c r="F81" s="452"/>
      <c r="G81" s="144">
        <f t="shared" ref="G81:L81" si="53">+G82+G83+G84</f>
        <v>0</v>
      </c>
      <c r="H81" s="144">
        <f t="shared" si="53"/>
        <v>0</v>
      </c>
      <c r="I81" s="144">
        <f t="shared" si="53"/>
        <v>0</v>
      </c>
      <c r="J81" s="144">
        <f t="shared" si="53"/>
        <v>0</v>
      </c>
      <c r="K81" s="144">
        <f t="shared" si="53"/>
        <v>0</v>
      </c>
      <c r="L81" s="144">
        <f t="shared" si="53"/>
        <v>0</v>
      </c>
      <c r="M81" s="452"/>
      <c r="N81" s="144">
        <f t="shared" ref="N81:S81" si="54">+N82+N83+N84</f>
        <v>0</v>
      </c>
      <c r="O81" s="144">
        <f t="shared" si="54"/>
        <v>0</v>
      </c>
      <c r="P81" s="144">
        <f t="shared" si="54"/>
        <v>0</v>
      </c>
      <c r="Q81" s="144">
        <f t="shared" si="54"/>
        <v>0</v>
      </c>
      <c r="R81" s="144">
        <f t="shared" si="54"/>
        <v>0</v>
      </c>
      <c r="S81" s="144">
        <f t="shared" si="54"/>
        <v>0</v>
      </c>
    </row>
    <row r="82" spans="2:19" ht="15" customHeight="1">
      <c r="B82" s="451" t="s">
        <v>1240</v>
      </c>
      <c r="C82" s="463">
        <f>SUM(I82:L82)-(G82-H82)</f>
        <v>0</v>
      </c>
      <c r="D82" s="463">
        <f>C82-E82</f>
        <v>0</v>
      </c>
      <c r="E82" s="463">
        <f>SUM(P82:S82)-(N82-O82)</f>
        <v>0</v>
      </c>
      <c r="F82" s="452"/>
      <c r="G82" s="148"/>
      <c r="H82" s="148"/>
      <c r="I82" s="148"/>
      <c r="J82" s="148"/>
      <c r="K82" s="144">
        <f>R82</f>
        <v>0</v>
      </c>
      <c r="L82" s="148"/>
      <c r="M82" s="452"/>
      <c r="N82" s="148"/>
      <c r="O82" s="148"/>
      <c r="P82" s="148"/>
      <c r="Q82" s="148"/>
      <c r="R82" s="148"/>
      <c r="S82" s="148"/>
    </row>
    <row r="83" spans="2:19" ht="15" customHeight="1">
      <c r="B83" s="451" t="s">
        <v>1354</v>
      </c>
      <c r="C83" s="463">
        <f>SUM(I83:L83)-(G83-H83)</f>
        <v>0</v>
      </c>
      <c r="D83" s="463">
        <f>C83-E83</f>
        <v>0</v>
      </c>
      <c r="E83" s="463">
        <f>SUM(P83:S83)-(N83-O83)</f>
        <v>0</v>
      </c>
      <c r="F83" s="452"/>
      <c r="G83" s="148"/>
      <c r="H83" s="148"/>
      <c r="I83" s="148"/>
      <c r="J83" s="148"/>
      <c r="K83" s="144">
        <f>R83</f>
        <v>0</v>
      </c>
      <c r="L83" s="148"/>
      <c r="M83" s="452"/>
      <c r="N83" s="148"/>
      <c r="O83" s="148"/>
      <c r="P83" s="148"/>
      <c r="Q83" s="148"/>
      <c r="R83" s="148"/>
      <c r="S83" s="148"/>
    </row>
    <row r="84" spans="2:19" ht="15" customHeight="1">
      <c r="B84" s="451" t="s">
        <v>1246</v>
      </c>
      <c r="C84" s="463">
        <f>SUM(I84:L84)-(G84-H84)</f>
        <v>0</v>
      </c>
      <c r="D84" s="463">
        <f>C84-E84</f>
        <v>0</v>
      </c>
      <c r="E84" s="463">
        <f>SUM(P84:S84)-(N84-O84)</f>
        <v>0</v>
      </c>
      <c r="F84" s="452"/>
      <c r="G84" s="148"/>
      <c r="H84" s="148"/>
      <c r="I84" s="148"/>
      <c r="J84" s="148"/>
      <c r="K84" s="144">
        <f>R84</f>
        <v>0</v>
      </c>
      <c r="L84" s="148"/>
      <c r="M84" s="452"/>
      <c r="N84" s="148"/>
      <c r="O84" s="148"/>
      <c r="P84" s="148"/>
      <c r="Q84" s="148"/>
      <c r="R84" s="148"/>
      <c r="S84" s="148"/>
    </row>
    <row r="85" spans="2:19" ht="15" customHeight="1">
      <c r="B85" s="448" t="s">
        <v>1329</v>
      </c>
      <c r="C85" s="462">
        <f>+SUM(C86:C92)</f>
        <v>0</v>
      </c>
      <c r="D85" s="462">
        <f>+SUM(D86:D92)</f>
        <v>0</v>
      </c>
      <c r="E85" s="462">
        <f>+SUM(E86:E92)</f>
        <v>0</v>
      </c>
      <c r="F85" s="444"/>
      <c r="G85" s="462">
        <f t="shared" ref="G85:L85" si="55">+SUM(G86:G92)</f>
        <v>0</v>
      </c>
      <c r="H85" s="462">
        <f t="shared" si="55"/>
        <v>0</v>
      </c>
      <c r="I85" s="462">
        <f t="shared" si="55"/>
        <v>0</v>
      </c>
      <c r="J85" s="462">
        <f t="shared" si="55"/>
        <v>0</v>
      </c>
      <c r="K85" s="462">
        <f t="shared" si="55"/>
        <v>0</v>
      </c>
      <c r="L85" s="462">
        <f t="shared" si="55"/>
        <v>0</v>
      </c>
      <c r="M85" s="444"/>
      <c r="N85" s="462">
        <f t="shared" ref="N85:S85" si="56">+SUM(N86:N92)</f>
        <v>0</v>
      </c>
      <c r="O85" s="462">
        <f t="shared" si="56"/>
        <v>0</v>
      </c>
      <c r="P85" s="462">
        <f t="shared" si="56"/>
        <v>0</v>
      </c>
      <c r="Q85" s="462">
        <f t="shared" si="56"/>
        <v>0</v>
      </c>
      <c r="R85" s="462">
        <f t="shared" si="56"/>
        <v>0</v>
      </c>
      <c r="S85" s="462">
        <f t="shared" si="56"/>
        <v>0</v>
      </c>
    </row>
    <row r="86" spans="2:19" ht="15" customHeight="1">
      <c r="B86" s="425" t="s">
        <v>1203</v>
      </c>
      <c r="C86" s="462">
        <f t="shared" ref="C86:C91" si="57">SUM(I86:L86)-(G86-H86)</f>
        <v>0</v>
      </c>
      <c r="D86" s="462">
        <f t="shared" ref="D86:D91" si="58">C86-E86</f>
        <v>0</v>
      </c>
      <c r="E86" s="462">
        <f t="shared" ref="E86:E91" si="59">SUM(P86:S86)-(N86-O86)</f>
        <v>0</v>
      </c>
      <c r="F86" s="444"/>
      <c r="G86" s="148"/>
      <c r="H86" s="148"/>
      <c r="I86" s="148"/>
      <c r="J86" s="148"/>
      <c r="K86" s="144">
        <f t="shared" ref="K86:K91" si="60">R86</f>
        <v>0</v>
      </c>
      <c r="L86" s="148"/>
      <c r="M86" s="444"/>
      <c r="N86" s="148"/>
      <c r="O86" s="148"/>
      <c r="P86" s="148"/>
      <c r="Q86" s="148"/>
      <c r="R86" s="148"/>
      <c r="S86" s="148"/>
    </row>
    <row r="87" spans="2:19" ht="15" customHeight="1">
      <c r="B87" s="425" t="s">
        <v>1206</v>
      </c>
      <c r="C87" s="462">
        <f t="shared" si="57"/>
        <v>0</v>
      </c>
      <c r="D87" s="462">
        <f t="shared" si="58"/>
        <v>0</v>
      </c>
      <c r="E87" s="462">
        <f t="shared" si="59"/>
        <v>0</v>
      </c>
      <c r="F87" s="444"/>
      <c r="G87" s="148"/>
      <c r="H87" s="148"/>
      <c r="I87" s="148"/>
      <c r="J87" s="148"/>
      <c r="K87" s="144">
        <f t="shared" si="60"/>
        <v>0</v>
      </c>
      <c r="L87" s="148"/>
      <c r="M87" s="444"/>
      <c r="N87" s="148"/>
      <c r="O87" s="148"/>
      <c r="P87" s="148"/>
      <c r="Q87" s="148"/>
      <c r="R87" s="148"/>
      <c r="S87" s="148"/>
    </row>
    <row r="88" spans="2:19" ht="15" customHeight="1">
      <c r="B88" s="425" t="s">
        <v>1273</v>
      </c>
      <c r="C88" s="462">
        <f t="shared" si="57"/>
        <v>0</v>
      </c>
      <c r="D88" s="462">
        <f t="shared" si="58"/>
        <v>0</v>
      </c>
      <c r="E88" s="462">
        <f t="shared" si="59"/>
        <v>0</v>
      </c>
      <c r="F88" s="444"/>
      <c r="G88" s="148"/>
      <c r="H88" s="148"/>
      <c r="I88" s="148"/>
      <c r="J88" s="148"/>
      <c r="K88" s="144">
        <f t="shared" si="60"/>
        <v>0</v>
      </c>
      <c r="L88" s="148"/>
      <c r="M88" s="444"/>
      <c r="N88" s="148"/>
      <c r="O88" s="148"/>
      <c r="P88" s="148"/>
      <c r="Q88" s="148"/>
      <c r="R88" s="148"/>
      <c r="S88" s="148"/>
    </row>
    <row r="89" spans="2:19" ht="15" customHeight="1">
      <c r="B89" s="425" t="s">
        <v>1218</v>
      </c>
      <c r="C89" s="462">
        <f t="shared" si="57"/>
        <v>0</v>
      </c>
      <c r="D89" s="462">
        <f t="shared" si="58"/>
        <v>0</v>
      </c>
      <c r="E89" s="462">
        <f t="shared" si="59"/>
        <v>0</v>
      </c>
      <c r="F89" s="444"/>
      <c r="G89" s="148"/>
      <c r="H89" s="148"/>
      <c r="I89" s="148"/>
      <c r="J89" s="148"/>
      <c r="K89" s="144">
        <f t="shared" si="60"/>
        <v>0</v>
      </c>
      <c r="L89" s="148"/>
      <c r="M89" s="444"/>
      <c r="N89" s="148"/>
      <c r="O89" s="148"/>
      <c r="P89" s="148"/>
      <c r="Q89" s="148"/>
      <c r="R89" s="148"/>
      <c r="S89" s="148"/>
    </row>
    <row r="90" spans="2:19" ht="15" customHeight="1">
      <c r="B90" s="425" t="s">
        <v>1221</v>
      </c>
      <c r="C90" s="462">
        <f t="shared" si="57"/>
        <v>0</v>
      </c>
      <c r="D90" s="462">
        <f t="shared" si="58"/>
        <v>0</v>
      </c>
      <c r="E90" s="462">
        <f t="shared" si="59"/>
        <v>0</v>
      </c>
      <c r="F90" s="444"/>
      <c r="G90" s="148"/>
      <c r="H90" s="148"/>
      <c r="I90" s="148"/>
      <c r="J90" s="148"/>
      <c r="K90" s="144">
        <f t="shared" si="60"/>
        <v>0</v>
      </c>
      <c r="L90" s="148"/>
      <c r="M90" s="444"/>
      <c r="N90" s="148"/>
      <c r="O90" s="148"/>
      <c r="P90" s="148"/>
      <c r="Q90" s="148"/>
      <c r="R90" s="148"/>
      <c r="S90" s="148"/>
    </row>
    <row r="91" spans="2:19" ht="15" customHeight="1">
      <c r="B91" s="425" t="s">
        <v>1229</v>
      </c>
      <c r="C91" s="462">
        <f t="shared" si="57"/>
        <v>0</v>
      </c>
      <c r="D91" s="462">
        <f t="shared" si="58"/>
        <v>0</v>
      </c>
      <c r="E91" s="462">
        <f t="shared" si="59"/>
        <v>0</v>
      </c>
      <c r="F91" s="444"/>
      <c r="G91" s="148"/>
      <c r="H91" s="148"/>
      <c r="I91" s="148"/>
      <c r="J91" s="148"/>
      <c r="K91" s="144">
        <f t="shared" si="60"/>
        <v>0</v>
      </c>
      <c r="L91" s="148"/>
      <c r="M91" s="444"/>
      <c r="N91" s="148"/>
      <c r="O91" s="148"/>
      <c r="P91" s="148"/>
      <c r="Q91" s="148"/>
      <c r="R91" s="148"/>
      <c r="S91" s="148"/>
    </row>
    <row r="92" spans="2:19" ht="15" customHeight="1">
      <c r="B92" s="450" t="s">
        <v>1237</v>
      </c>
      <c r="C92" s="462">
        <f>+C93+C94+C95</f>
        <v>0</v>
      </c>
      <c r="D92" s="462">
        <f>+D93+D94+D95</f>
        <v>0</v>
      </c>
      <c r="E92" s="462">
        <f>+E93+E94+E95</f>
        <v>0</v>
      </c>
      <c r="F92" s="452"/>
      <c r="G92" s="144">
        <f t="shared" ref="G92:L92" si="61">+G93+G94+G95</f>
        <v>0</v>
      </c>
      <c r="H92" s="144">
        <f t="shared" si="61"/>
        <v>0</v>
      </c>
      <c r="I92" s="144">
        <f t="shared" si="61"/>
        <v>0</v>
      </c>
      <c r="J92" s="144">
        <f t="shared" si="61"/>
        <v>0</v>
      </c>
      <c r="K92" s="144">
        <f t="shared" si="61"/>
        <v>0</v>
      </c>
      <c r="L92" s="144">
        <f t="shared" si="61"/>
        <v>0</v>
      </c>
      <c r="M92" s="452"/>
      <c r="N92" s="144">
        <f t="shared" ref="N92:S92" si="62">+N93+N94+N95</f>
        <v>0</v>
      </c>
      <c r="O92" s="144">
        <f t="shared" si="62"/>
        <v>0</v>
      </c>
      <c r="P92" s="144">
        <f t="shared" si="62"/>
        <v>0</v>
      </c>
      <c r="Q92" s="144">
        <f t="shared" si="62"/>
        <v>0</v>
      </c>
      <c r="R92" s="144">
        <f t="shared" si="62"/>
        <v>0</v>
      </c>
      <c r="S92" s="144">
        <f t="shared" si="62"/>
        <v>0</v>
      </c>
    </row>
    <row r="93" spans="2:19" ht="15" customHeight="1">
      <c r="B93" s="451" t="s">
        <v>1240</v>
      </c>
      <c r="C93" s="463">
        <f>SUM(I93:L93)-(G93-H93)</f>
        <v>0</v>
      </c>
      <c r="D93" s="463">
        <f>C93-E93</f>
        <v>0</v>
      </c>
      <c r="E93" s="463">
        <f>SUM(P93:S93)-(N93-O93)</f>
        <v>0</v>
      </c>
      <c r="F93" s="452"/>
      <c r="G93" s="148"/>
      <c r="H93" s="148"/>
      <c r="I93" s="148"/>
      <c r="J93" s="148"/>
      <c r="K93" s="144">
        <f>R93</f>
        <v>0</v>
      </c>
      <c r="L93" s="148"/>
      <c r="M93" s="452"/>
      <c r="N93" s="148"/>
      <c r="O93" s="148"/>
      <c r="P93" s="148"/>
      <c r="Q93" s="148"/>
      <c r="R93" s="148"/>
      <c r="S93" s="148"/>
    </row>
    <row r="94" spans="2:19" ht="15" customHeight="1">
      <c r="B94" s="451" t="s">
        <v>1354</v>
      </c>
      <c r="C94" s="463">
        <f>SUM(I94:L94)-(G94-H94)</f>
        <v>0</v>
      </c>
      <c r="D94" s="463">
        <f>C94-E94</f>
        <v>0</v>
      </c>
      <c r="E94" s="463">
        <f>SUM(P94:S94)-(N94-O94)</f>
        <v>0</v>
      </c>
      <c r="F94" s="452"/>
      <c r="G94" s="148"/>
      <c r="H94" s="148"/>
      <c r="I94" s="148"/>
      <c r="J94" s="148"/>
      <c r="K94" s="144">
        <f>R94</f>
        <v>0</v>
      </c>
      <c r="L94" s="148"/>
      <c r="M94" s="452"/>
      <c r="N94" s="148"/>
      <c r="O94" s="148"/>
      <c r="P94" s="148"/>
      <c r="Q94" s="148"/>
      <c r="R94" s="148"/>
      <c r="S94" s="148"/>
    </row>
    <row r="95" spans="2:19" ht="15" customHeight="1">
      <c r="B95" s="451" t="s">
        <v>1246</v>
      </c>
      <c r="C95" s="463">
        <f>SUM(I95:L95)-(G95-H95)</f>
        <v>0</v>
      </c>
      <c r="D95" s="463">
        <f>C95-E95</f>
        <v>0</v>
      </c>
      <c r="E95" s="463">
        <f>SUM(P95:S95)-(N95-O95)</f>
        <v>0</v>
      </c>
      <c r="F95" s="452"/>
      <c r="G95" s="148"/>
      <c r="H95" s="148"/>
      <c r="I95" s="148"/>
      <c r="J95" s="148"/>
      <c r="K95" s="144">
        <f>R95</f>
        <v>0</v>
      </c>
      <c r="L95" s="148"/>
      <c r="M95" s="452"/>
      <c r="N95" s="148"/>
      <c r="O95" s="148"/>
      <c r="P95" s="148"/>
      <c r="Q95" s="148"/>
      <c r="R95" s="148"/>
      <c r="S95" s="148"/>
    </row>
    <row r="96" spans="2:19" ht="15" customHeight="1">
      <c r="B96" s="448" t="s">
        <v>1344</v>
      </c>
      <c r="C96" s="462">
        <f>+SUM(C97:C99,C103:C106)</f>
        <v>0</v>
      </c>
      <c r="D96" s="462">
        <f>+SUM(D97:D99,D103:D106)</f>
        <v>0</v>
      </c>
      <c r="E96" s="462">
        <f>+SUM(E97:E99,E103:E106)</f>
        <v>0</v>
      </c>
      <c r="F96" s="444"/>
      <c r="G96" s="144">
        <f t="shared" ref="G96:L96" si="63">+SUM(G97:G99,G103:G106)</f>
        <v>0</v>
      </c>
      <c r="H96" s="144">
        <f t="shared" si="63"/>
        <v>0</v>
      </c>
      <c r="I96" s="144">
        <f t="shared" si="63"/>
        <v>0</v>
      </c>
      <c r="J96" s="144">
        <f t="shared" si="63"/>
        <v>0</v>
      </c>
      <c r="K96" s="144">
        <f t="shared" si="63"/>
        <v>0</v>
      </c>
      <c r="L96" s="144">
        <f t="shared" si="63"/>
        <v>0</v>
      </c>
      <c r="M96" s="444"/>
      <c r="N96" s="144">
        <f t="shared" ref="N96:S96" si="64">+SUM(N97:N99,N103:N106)</f>
        <v>0</v>
      </c>
      <c r="O96" s="144">
        <f t="shared" si="64"/>
        <v>0</v>
      </c>
      <c r="P96" s="144">
        <f t="shared" si="64"/>
        <v>0</v>
      </c>
      <c r="Q96" s="144">
        <f t="shared" si="64"/>
        <v>0</v>
      </c>
      <c r="R96" s="144">
        <f t="shared" si="64"/>
        <v>0</v>
      </c>
      <c r="S96" s="144">
        <f t="shared" si="64"/>
        <v>0</v>
      </c>
    </row>
    <row r="97" spans="2:19" ht="15" customHeight="1">
      <c r="B97" s="425" t="s">
        <v>1203</v>
      </c>
      <c r="C97" s="462">
        <f>SUM(I97:L97)-(G97-H97)</f>
        <v>0</v>
      </c>
      <c r="D97" s="462">
        <f>C97-E97</f>
        <v>0</v>
      </c>
      <c r="E97" s="462">
        <f>SUM(P97:S97)-(N97-O97)</f>
        <v>0</v>
      </c>
      <c r="F97" s="444"/>
      <c r="G97" s="148"/>
      <c r="H97" s="148"/>
      <c r="I97" s="148"/>
      <c r="J97" s="148"/>
      <c r="K97" s="144">
        <f>R97</f>
        <v>0</v>
      </c>
      <c r="L97" s="148"/>
      <c r="M97" s="444"/>
      <c r="N97" s="148"/>
      <c r="O97" s="148"/>
      <c r="P97" s="148"/>
      <c r="Q97" s="148"/>
      <c r="R97" s="148"/>
      <c r="S97" s="148"/>
    </row>
    <row r="98" spans="2:19" ht="15" customHeight="1">
      <c r="B98" s="425" t="s">
        <v>1206</v>
      </c>
      <c r="C98" s="462">
        <f>SUM(I98:L98)-(G98-H98)</f>
        <v>0</v>
      </c>
      <c r="D98" s="462">
        <f>C98-E98</f>
        <v>0</v>
      </c>
      <c r="E98" s="462">
        <f>SUM(P98:S98)-(N98-O98)</f>
        <v>0</v>
      </c>
      <c r="F98" s="444"/>
      <c r="G98" s="148"/>
      <c r="H98" s="148"/>
      <c r="I98" s="148"/>
      <c r="J98" s="148"/>
      <c r="K98" s="144">
        <f>R98</f>
        <v>0</v>
      </c>
      <c r="L98" s="148"/>
      <c r="M98" s="444"/>
      <c r="N98" s="148"/>
      <c r="O98" s="148"/>
      <c r="P98" s="148"/>
      <c r="Q98" s="148"/>
      <c r="R98" s="148"/>
      <c r="S98" s="148"/>
    </row>
    <row r="99" spans="2:19" ht="15" customHeight="1">
      <c r="B99" s="425" t="s">
        <v>1273</v>
      </c>
      <c r="C99" s="462">
        <f>SUM(C100:C102)</f>
        <v>0</v>
      </c>
      <c r="D99" s="462">
        <f>SUM(D100:D102)</f>
        <v>0</v>
      </c>
      <c r="E99" s="462">
        <f>SUM(E100:E102)</f>
        <v>0</v>
      </c>
      <c r="F99" s="444"/>
      <c r="G99" s="144">
        <f t="shared" ref="G99:L99" si="65">SUM(G100:G102)</f>
        <v>0</v>
      </c>
      <c r="H99" s="144">
        <f t="shared" si="65"/>
        <v>0</v>
      </c>
      <c r="I99" s="144">
        <f t="shared" si="65"/>
        <v>0</v>
      </c>
      <c r="J99" s="144">
        <f t="shared" si="65"/>
        <v>0</v>
      </c>
      <c r="K99" s="144">
        <f t="shared" si="65"/>
        <v>0</v>
      </c>
      <c r="L99" s="144">
        <f t="shared" si="65"/>
        <v>0</v>
      </c>
      <c r="M99" s="444"/>
      <c r="N99" s="144">
        <f t="shared" ref="N99:S99" si="66">SUM(N100:N102)</f>
        <v>0</v>
      </c>
      <c r="O99" s="144">
        <f t="shared" si="66"/>
        <v>0</v>
      </c>
      <c r="P99" s="144">
        <f t="shared" si="66"/>
        <v>0</v>
      </c>
      <c r="Q99" s="144">
        <f t="shared" si="66"/>
        <v>0</v>
      </c>
      <c r="R99" s="144">
        <f t="shared" si="66"/>
        <v>0</v>
      </c>
      <c r="S99" s="144">
        <f t="shared" si="66"/>
        <v>0</v>
      </c>
    </row>
    <row r="100" spans="2:19" ht="15" customHeight="1">
      <c r="B100" s="454" t="s">
        <v>1209</v>
      </c>
      <c r="C100" s="463">
        <f t="shared" ref="C100:C105" si="67">SUM(I100:L100)-(G100-H100)</f>
        <v>0</v>
      </c>
      <c r="D100" s="463">
        <f t="shared" ref="D100:D105" si="68">C100-E100</f>
        <v>0</v>
      </c>
      <c r="E100" s="463">
        <f t="shared" ref="E100:E105" si="69">SUM(P100:S100)-(N100-O100)</f>
        <v>0</v>
      </c>
      <c r="F100" s="444"/>
      <c r="G100" s="148"/>
      <c r="H100" s="148"/>
      <c r="I100" s="148"/>
      <c r="J100" s="148"/>
      <c r="K100" s="144">
        <f t="shared" ref="K100:K105" si="70">R100</f>
        <v>0</v>
      </c>
      <c r="L100" s="148"/>
      <c r="M100" s="444"/>
      <c r="N100" s="148"/>
      <c r="O100" s="148"/>
      <c r="P100" s="148"/>
      <c r="Q100" s="148"/>
      <c r="R100" s="148"/>
      <c r="S100" s="148"/>
    </row>
    <row r="101" spans="2:19" ht="15" customHeight="1">
      <c r="B101" s="454" t="s">
        <v>1212</v>
      </c>
      <c r="C101" s="463">
        <f t="shared" si="67"/>
        <v>0</v>
      </c>
      <c r="D101" s="463">
        <f t="shared" si="68"/>
        <v>0</v>
      </c>
      <c r="E101" s="463">
        <f t="shared" si="69"/>
        <v>0</v>
      </c>
      <c r="F101" s="444"/>
      <c r="G101" s="148"/>
      <c r="H101" s="148"/>
      <c r="I101" s="148"/>
      <c r="J101" s="148"/>
      <c r="K101" s="144">
        <f t="shared" si="70"/>
        <v>0</v>
      </c>
      <c r="L101" s="148"/>
      <c r="M101" s="444"/>
      <c r="N101" s="148"/>
      <c r="O101" s="148"/>
      <c r="P101" s="148"/>
      <c r="Q101" s="148"/>
      <c r="R101" s="148"/>
      <c r="S101" s="148"/>
    </row>
    <row r="102" spans="2:19" ht="15" customHeight="1">
      <c r="B102" s="454" t="s">
        <v>1215</v>
      </c>
      <c r="C102" s="463">
        <f t="shared" si="67"/>
        <v>0</v>
      </c>
      <c r="D102" s="463">
        <f t="shared" si="68"/>
        <v>0</v>
      </c>
      <c r="E102" s="463">
        <f t="shared" si="69"/>
        <v>0</v>
      </c>
      <c r="F102" s="444"/>
      <c r="G102" s="148"/>
      <c r="H102" s="148"/>
      <c r="I102" s="148"/>
      <c r="J102" s="148"/>
      <c r="K102" s="144">
        <f t="shared" si="70"/>
        <v>0</v>
      </c>
      <c r="L102" s="148"/>
      <c r="M102" s="444"/>
      <c r="N102" s="148"/>
      <c r="O102" s="148"/>
      <c r="P102" s="148"/>
      <c r="Q102" s="148"/>
      <c r="R102" s="148"/>
      <c r="S102" s="148"/>
    </row>
    <row r="103" spans="2:19" ht="15" customHeight="1">
      <c r="B103" s="425" t="s">
        <v>1218</v>
      </c>
      <c r="C103" s="462">
        <f t="shared" si="67"/>
        <v>0</v>
      </c>
      <c r="D103" s="462">
        <f t="shared" si="68"/>
        <v>0</v>
      </c>
      <c r="E103" s="462">
        <f t="shared" si="69"/>
        <v>0</v>
      </c>
      <c r="F103" s="444"/>
      <c r="G103" s="148"/>
      <c r="H103" s="148"/>
      <c r="I103" s="148"/>
      <c r="J103" s="148"/>
      <c r="K103" s="144">
        <f t="shared" si="70"/>
        <v>0</v>
      </c>
      <c r="L103" s="148"/>
      <c r="M103" s="444"/>
      <c r="N103" s="148"/>
      <c r="O103" s="148"/>
      <c r="P103" s="148"/>
      <c r="Q103" s="148"/>
      <c r="R103" s="148"/>
      <c r="S103" s="148"/>
    </row>
    <row r="104" spans="2:19" ht="15" customHeight="1">
      <c r="B104" s="425" t="s">
        <v>1221</v>
      </c>
      <c r="C104" s="462">
        <f t="shared" si="67"/>
        <v>0</v>
      </c>
      <c r="D104" s="462">
        <f t="shared" si="68"/>
        <v>0</v>
      </c>
      <c r="E104" s="462">
        <f t="shared" si="69"/>
        <v>0</v>
      </c>
      <c r="F104" s="444"/>
      <c r="G104" s="148"/>
      <c r="H104" s="148"/>
      <c r="I104" s="148"/>
      <c r="J104" s="148"/>
      <c r="K104" s="144">
        <f t="shared" si="70"/>
        <v>0</v>
      </c>
      <c r="L104" s="148"/>
      <c r="M104" s="444"/>
      <c r="N104" s="148"/>
      <c r="O104" s="148"/>
      <c r="P104" s="148"/>
      <c r="Q104" s="148"/>
      <c r="R104" s="148"/>
      <c r="S104" s="148"/>
    </row>
    <row r="105" spans="2:19" ht="15" customHeight="1">
      <c r="B105" s="425" t="s">
        <v>1229</v>
      </c>
      <c r="C105" s="462">
        <f t="shared" si="67"/>
        <v>0</v>
      </c>
      <c r="D105" s="462">
        <f t="shared" si="68"/>
        <v>0</v>
      </c>
      <c r="E105" s="462">
        <f t="shared" si="69"/>
        <v>0</v>
      </c>
      <c r="F105" s="444"/>
      <c r="G105" s="148"/>
      <c r="H105" s="148"/>
      <c r="I105" s="148"/>
      <c r="J105" s="148"/>
      <c r="K105" s="144">
        <f t="shared" si="70"/>
        <v>0</v>
      </c>
      <c r="L105" s="148"/>
      <c r="M105" s="444"/>
      <c r="N105" s="148"/>
      <c r="O105" s="148"/>
      <c r="P105" s="148"/>
      <c r="Q105" s="148"/>
      <c r="R105" s="148"/>
      <c r="S105" s="148"/>
    </row>
    <row r="106" spans="2:19" ht="15" customHeight="1">
      <c r="B106" s="450" t="s">
        <v>1237</v>
      </c>
      <c r="C106" s="462">
        <f>+C107+C108+C109</f>
        <v>0</v>
      </c>
      <c r="D106" s="462">
        <f>+D107+D108+D109</f>
        <v>0</v>
      </c>
      <c r="E106" s="462">
        <f>+E107+E108+E109</f>
        <v>0</v>
      </c>
      <c r="F106" s="452"/>
      <c r="G106" s="144">
        <f t="shared" ref="G106:L106" si="71">+G107+G108+G109</f>
        <v>0</v>
      </c>
      <c r="H106" s="144">
        <f t="shared" si="71"/>
        <v>0</v>
      </c>
      <c r="I106" s="144">
        <f t="shared" si="71"/>
        <v>0</v>
      </c>
      <c r="J106" s="144">
        <f t="shared" si="71"/>
        <v>0</v>
      </c>
      <c r="K106" s="144">
        <f t="shared" si="71"/>
        <v>0</v>
      </c>
      <c r="L106" s="144">
        <f t="shared" si="71"/>
        <v>0</v>
      </c>
      <c r="M106" s="452"/>
      <c r="N106" s="144">
        <f t="shared" ref="N106:S106" si="72">+N107+N108+N109</f>
        <v>0</v>
      </c>
      <c r="O106" s="144">
        <f t="shared" si="72"/>
        <v>0</v>
      </c>
      <c r="P106" s="144">
        <f t="shared" si="72"/>
        <v>0</v>
      </c>
      <c r="Q106" s="144">
        <f t="shared" si="72"/>
        <v>0</v>
      </c>
      <c r="R106" s="144">
        <f t="shared" si="72"/>
        <v>0</v>
      </c>
      <c r="S106" s="144">
        <f t="shared" si="72"/>
        <v>0</v>
      </c>
    </row>
    <row r="107" spans="2:19" ht="15" customHeight="1">
      <c r="B107" s="451" t="s">
        <v>1240</v>
      </c>
      <c r="C107" s="463">
        <f>SUM(I107:L107)-(G107-H107)</f>
        <v>0</v>
      </c>
      <c r="D107" s="463">
        <f>C107-E107</f>
        <v>0</v>
      </c>
      <c r="E107" s="463">
        <f>SUM(P107:S107)-(N107-O107)</f>
        <v>0</v>
      </c>
      <c r="F107" s="452"/>
      <c r="G107" s="148"/>
      <c r="H107" s="148"/>
      <c r="I107" s="148"/>
      <c r="J107" s="148"/>
      <c r="K107" s="144">
        <f>R107</f>
        <v>0</v>
      </c>
      <c r="L107" s="148"/>
      <c r="M107" s="452"/>
      <c r="N107" s="148"/>
      <c r="O107" s="148"/>
      <c r="P107" s="148"/>
      <c r="Q107" s="148"/>
      <c r="R107" s="148"/>
      <c r="S107" s="148"/>
    </row>
    <row r="108" spans="2:19" ht="15" customHeight="1">
      <c r="B108" s="451" t="s">
        <v>1354</v>
      </c>
      <c r="C108" s="463">
        <f>SUM(I108:L108)-(G108-H108)</f>
        <v>0</v>
      </c>
      <c r="D108" s="463">
        <f>C108-E108</f>
        <v>0</v>
      </c>
      <c r="E108" s="463">
        <f>SUM(P108:S108)-(N108-O108)</f>
        <v>0</v>
      </c>
      <c r="F108" s="452"/>
      <c r="G108" s="148"/>
      <c r="H108" s="148"/>
      <c r="I108" s="148"/>
      <c r="J108" s="148"/>
      <c r="K108" s="144">
        <f>R108</f>
        <v>0</v>
      </c>
      <c r="L108" s="148"/>
      <c r="M108" s="452"/>
      <c r="N108" s="148"/>
      <c r="O108" s="148"/>
      <c r="P108" s="148"/>
      <c r="Q108" s="148"/>
      <c r="R108" s="148"/>
      <c r="S108" s="148"/>
    </row>
    <row r="109" spans="2:19" ht="15" customHeight="1">
      <c r="B109" s="451" t="s">
        <v>1246</v>
      </c>
      <c r="C109" s="463">
        <f>SUM(I109:L109)-(G109-H109)</f>
        <v>0</v>
      </c>
      <c r="D109" s="463">
        <f>C109-E109</f>
        <v>0</v>
      </c>
      <c r="E109" s="463">
        <f>SUM(P109:S109)-(N109-O109)</f>
        <v>0</v>
      </c>
      <c r="F109" s="452"/>
      <c r="G109" s="148"/>
      <c r="H109" s="148"/>
      <c r="I109" s="148"/>
      <c r="J109" s="148"/>
      <c r="K109" s="144">
        <f>R109</f>
        <v>0</v>
      </c>
      <c r="L109" s="148"/>
      <c r="M109" s="452"/>
      <c r="N109" s="148"/>
      <c r="O109" s="148"/>
      <c r="P109" s="148"/>
      <c r="Q109" s="148"/>
      <c r="R109" s="148"/>
      <c r="S109" s="148"/>
    </row>
    <row r="110" spans="2:19" ht="15" customHeight="1">
      <c r="B110" s="448" t="s">
        <v>1345</v>
      </c>
      <c r="C110" s="462">
        <f>+SUM(C111:C113,C117:C120)</f>
        <v>0</v>
      </c>
      <c r="D110" s="462">
        <f>+SUM(D111:D113,D117:D120)</f>
        <v>0</v>
      </c>
      <c r="E110" s="462">
        <f>+SUM(E111:E113,E117:E120)</f>
        <v>0</v>
      </c>
      <c r="F110" s="444"/>
      <c r="G110" s="462">
        <f t="shared" ref="G110:L110" si="73">+SUM(G111:G113,G117:G120)</f>
        <v>0</v>
      </c>
      <c r="H110" s="462">
        <f t="shared" si="73"/>
        <v>0</v>
      </c>
      <c r="I110" s="462">
        <f t="shared" si="73"/>
        <v>0</v>
      </c>
      <c r="J110" s="462">
        <f t="shared" si="73"/>
        <v>0</v>
      </c>
      <c r="K110" s="462">
        <f t="shared" si="73"/>
        <v>0</v>
      </c>
      <c r="L110" s="462">
        <f t="shared" si="73"/>
        <v>0</v>
      </c>
      <c r="M110" s="444"/>
      <c r="N110" s="462">
        <f t="shared" ref="N110:S110" si="74">+SUM(N111:N113,N117:N120)</f>
        <v>0</v>
      </c>
      <c r="O110" s="462">
        <f t="shared" si="74"/>
        <v>0</v>
      </c>
      <c r="P110" s="462">
        <f t="shared" si="74"/>
        <v>0</v>
      </c>
      <c r="Q110" s="462">
        <f t="shared" si="74"/>
        <v>0</v>
      </c>
      <c r="R110" s="462">
        <f t="shared" si="74"/>
        <v>0</v>
      </c>
      <c r="S110" s="462">
        <f t="shared" si="74"/>
        <v>0</v>
      </c>
    </row>
    <row r="111" spans="2:19" ht="15" customHeight="1">
      <c r="B111" s="425" t="s">
        <v>1203</v>
      </c>
      <c r="C111" s="462">
        <f>SUM(I111:L111)-(G111-H111)</f>
        <v>0</v>
      </c>
      <c r="D111" s="462">
        <f>C111-E111</f>
        <v>0</v>
      </c>
      <c r="E111" s="462">
        <f>SUM(P111:S111)-(N111-O111)</f>
        <v>0</v>
      </c>
      <c r="F111" s="444"/>
      <c r="G111" s="148"/>
      <c r="H111" s="148"/>
      <c r="I111" s="148"/>
      <c r="J111" s="148"/>
      <c r="K111" s="144">
        <f>R111</f>
        <v>0</v>
      </c>
      <c r="L111" s="148"/>
      <c r="M111" s="444"/>
      <c r="N111" s="148"/>
      <c r="O111" s="148"/>
      <c r="P111" s="148"/>
      <c r="Q111" s="148"/>
      <c r="R111" s="148"/>
      <c r="S111" s="148"/>
    </row>
    <row r="112" spans="2:19" ht="15" customHeight="1">
      <c r="B112" s="425" t="s">
        <v>1206</v>
      </c>
      <c r="C112" s="462">
        <f>SUM(I112:L112)-(G112-H112)</f>
        <v>0</v>
      </c>
      <c r="D112" s="462">
        <f>C112-E112</f>
        <v>0</v>
      </c>
      <c r="E112" s="462">
        <f>SUM(P112:S112)-(N112-O112)</f>
        <v>0</v>
      </c>
      <c r="F112" s="444"/>
      <c r="G112" s="148"/>
      <c r="H112" s="148"/>
      <c r="I112" s="148"/>
      <c r="J112" s="148"/>
      <c r="K112" s="144">
        <f>R112</f>
        <v>0</v>
      </c>
      <c r="L112" s="148"/>
      <c r="M112" s="444"/>
      <c r="N112" s="148"/>
      <c r="O112" s="148"/>
      <c r="P112" s="148"/>
      <c r="Q112" s="148"/>
      <c r="R112" s="148"/>
      <c r="S112" s="148"/>
    </row>
    <row r="113" spans="2:19" ht="15" customHeight="1">
      <c r="B113" s="425" t="s">
        <v>1273</v>
      </c>
      <c r="C113" s="462">
        <f>SUM(C114:C116)</f>
        <v>0</v>
      </c>
      <c r="D113" s="462">
        <f>SUM(D114:D116)</f>
        <v>0</v>
      </c>
      <c r="E113" s="462">
        <f>SUM(E114:E116)</f>
        <v>0</v>
      </c>
      <c r="F113" s="444"/>
      <c r="G113" s="144">
        <f t="shared" ref="G113:L113" si="75">SUM(G114:G116)</f>
        <v>0</v>
      </c>
      <c r="H113" s="144">
        <f t="shared" si="75"/>
        <v>0</v>
      </c>
      <c r="I113" s="144">
        <f t="shared" si="75"/>
        <v>0</v>
      </c>
      <c r="J113" s="144">
        <f t="shared" si="75"/>
        <v>0</v>
      </c>
      <c r="K113" s="144">
        <f t="shared" si="75"/>
        <v>0</v>
      </c>
      <c r="L113" s="144">
        <f t="shared" si="75"/>
        <v>0</v>
      </c>
      <c r="M113" s="444"/>
      <c r="N113" s="144">
        <f t="shared" ref="N113:S113" si="76">SUM(N114:N116)</f>
        <v>0</v>
      </c>
      <c r="O113" s="144">
        <f t="shared" si="76"/>
        <v>0</v>
      </c>
      <c r="P113" s="144">
        <f t="shared" si="76"/>
        <v>0</v>
      </c>
      <c r="Q113" s="144">
        <f t="shared" si="76"/>
        <v>0</v>
      </c>
      <c r="R113" s="144">
        <f t="shared" si="76"/>
        <v>0</v>
      </c>
      <c r="S113" s="144">
        <f t="shared" si="76"/>
        <v>0</v>
      </c>
    </row>
    <row r="114" spans="2:19" ht="15" customHeight="1">
      <c r="B114" s="454" t="s">
        <v>1209</v>
      </c>
      <c r="C114" s="463">
        <f t="shared" ref="C114:C119" si="77">SUM(I114:L114)-(G114-H114)</f>
        <v>0</v>
      </c>
      <c r="D114" s="463">
        <f t="shared" ref="D114:D119" si="78">C114-E114</f>
        <v>0</v>
      </c>
      <c r="E114" s="463">
        <f t="shared" ref="E114:E119" si="79">SUM(P114:S114)-(N114-O114)</f>
        <v>0</v>
      </c>
      <c r="F114" s="444"/>
      <c r="G114" s="148"/>
      <c r="H114" s="148"/>
      <c r="I114" s="148"/>
      <c r="J114" s="148"/>
      <c r="K114" s="144">
        <f t="shared" ref="K114:K119" si="80">R114</f>
        <v>0</v>
      </c>
      <c r="L114" s="148"/>
      <c r="M114" s="444"/>
      <c r="N114" s="148"/>
      <c r="O114" s="148"/>
      <c r="P114" s="148"/>
      <c r="Q114" s="148"/>
      <c r="R114" s="148"/>
      <c r="S114" s="148"/>
    </row>
    <row r="115" spans="2:19" ht="15" customHeight="1">
      <c r="B115" s="454" t="s">
        <v>1212</v>
      </c>
      <c r="C115" s="463">
        <f t="shared" si="77"/>
        <v>0</v>
      </c>
      <c r="D115" s="463">
        <f t="shared" si="78"/>
        <v>0</v>
      </c>
      <c r="E115" s="463">
        <f t="shared" si="79"/>
        <v>0</v>
      </c>
      <c r="F115" s="444"/>
      <c r="G115" s="148"/>
      <c r="H115" s="148"/>
      <c r="I115" s="148"/>
      <c r="J115" s="148"/>
      <c r="K115" s="144">
        <f t="shared" si="80"/>
        <v>0</v>
      </c>
      <c r="L115" s="148"/>
      <c r="M115" s="444"/>
      <c r="N115" s="148"/>
      <c r="O115" s="148"/>
      <c r="P115" s="148"/>
      <c r="Q115" s="148"/>
      <c r="R115" s="148"/>
      <c r="S115" s="148"/>
    </row>
    <row r="116" spans="2:19" ht="15" customHeight="1">
      <c r="B116" s="454" t="s">
        <v>1215</v>
      </c>
      <c r="C116" s="463">
        <f t="shared" si="77"/>
        <v>0</v>
      </c>
      <c r="D116" s="463">
        <f t="shared" si="78"/>
        <v>0</v>
      </c>
      <c r="E116" s="463">
        <f t="shared" si="79"/>
        <v>0</v>
      </c>
      <c r="F116" s="444"/>
      <c r="G116" s="148"/>
      <c r="H116" s="148"/>
      <c r="I116" s="148"/>
      <c r="J116" s="148"/>
      <c r="K116" s="144">
        <f t="shared" si="80"/>
        <v>0</v>
      </c>
      <c r="L116" s="148"/>
      <c r="M116" s="444"/>
      <c r="N116" s="148"/>
      <c r="O116" s="148"/>
      <c r="P116" s="148"/>
      <c r="Q116" s="148"/>
      <c r="R116" s="148"/>
      <c r="S116" s="148"/>
    </row>
    <row r="117" spans="2:19" ht="15" customHeight="1">
      <c r="B117" s="425" t="s">
        <v>1218</v>
      </c>
      <c r="C117" s="462">
        <f t="shared" si="77"/>
        <v>0</v>
      </c>
      <c r="D117" s="462">
        <f t="shared" si="78"/>
        <v>0</v>
      </c>
      <c r="E117" s="462">
        <f t="shared" si="79"/>
        <v>0</v>
      </c>
      <c r="F117" s="444"/>
      <c r="G117" s="148"/>
      <c r="H117" s="148"/>
      <c r="I117" s="148"/>
      <c r="J117" s="148"/>
      <c r="K117" s="144">
        <f t="shared" si="80"/>
        <v>0</v>
      </c>
      <c r="L117" s="148"/>
      <c r="M117" s="444"/>
      <c r="N117" s="148"/>
      <c r="O117" s="148"/>
      <c r="P117" s="148"/>
      <c r="Q117" s="148"/>
      <c r="R117" s="148"/>
      <c r="S117" s="148"/>
    </row>
    <row r="118" spans="2:19" ht="15" customHeight="1">
      <c r="B118" s="425" t="s">
        <v>1221</v>
      </c>
      <c r="C118" s="462">
        <f t="shared" si="77"/>
        <v>0</v>
      </c>
      <c r="D118" s="462">
        <f t="shared" si="78"/>
        <v>0</v>
      </c>
      <c r="E118" s="462">
        <f t="shared" si="79"/>
        <v>0</v>
      </c>
      <c r="F118" s="444"/>
      <c r="G118" s="148"/>
      <c r="H118" s="148"/>
      <c r="I118" s="148"/>
      <c r="J118" s="148"/>
      <c r="K118" s="144">
        <f t="shared" si="80"/>
        <v>0</v>
      </c>
      <c r="L118" s="148"/>
      <c r="M118" s="444"/>
      <c r="N118" s="148"/>
      <c r="O118" s="148"/>
      <c r="P118" s="148"/>
      <c r="Q118" s="148"/>
      <c r="R118" s="148"/>
      <c r="S118" s="148"/>
    </row>
    <row r="119" spans="2:19" ht="15" customHeight="1">
      <c r="B119" s="425" t="s">
        <v>1229</v>
      </c>
      <c r="C119" s="462">
        <f t="shared" si="77"/>
        <v>0</v>
      </c>
      <c r="D119" s="462">
        <f t="shared" si="78"/>
        <v>0</v>
      </c>
      <c r="E119" s="462">
        <f t="shared" si="79"/>
        <v>0</v>
      </c>
      <c r="F119" s="444"/>
      <c r="G119" s="148"/>
      <c r="H119" s="148"/>
      <c r="I119" s="148"/>
      <c r="J119" s="148"/>
      <c r="K119" s="144">
        <f t="shared" si="80"/>
        <v>0</v>
      </c>
      <c r="L119" s="148"/>
      <c r="M119" s="444"/>
      <c r="N119" s="148"/>
      <c r="O119" s="148"/>
      <c r="P119" s="148"/>
      <c r="Q119" s="148"/>
      <c r="R119" s="148"/>
      <c r="S119" s="148"/>
    </row>
    <row r="120" spans="2:19" ht="15" customHeight="1">
      <c r="B120" s="450" t="s">
        <v>1237</v>
      </c>
      <c r="C120" s="462">
        <f>+C121+C122+C123</f>
        <v>0</v>
      </c>
      <c r="D120" s="462">
        <f>+D121+D122+D123</f>
        <v>0</v>
      </c>
      <c r="E120" s="462">
        <f>+E121+E122+E123</f>
        <v>0</v>
      </c>
      <c r="F120" s="452"/>
      <c r="G120" s="144">
        <f t="shared" ref="G120:L120" si="81">+G121+G122+G123</f>
        <v>0</v>
      </c>
      <c r="H120" s="144">
        <f t="shared" si="81"/>
        <v>0</v>
      </c>
      <c r="I120" s="144">
        <f t="shared" si="81"/>
        <v>0</v>
      </c>
      <c r="J120" s="144">
        <f t="shared" si="81"/>
        <v>0</v>
      </c>
      <c r="K120" s="144">
        <f t="shared" si="81"/>
        <v>0</v>
      </c>
      <c r="L120" s="144">
        <f t="shared" si="81"/>
        <v>0</v>
      </c>
      <c r="M120" s="452"/>
      <c r="N120" s="144">
        <f t="shared" ref="N120:S120" si="82">+N121+N122+N123</f>
        <v>0</v>
      </c>
      <c r="O120" s="144">
        <f t="shared" si="82"/>
        <v>0</v>
      </c>
      <c r="P120" s="144">
        <f t="shared" si="82"/>
        <v>0</v>
      </c>
      <c r="Q120" s="144">
        <f t="shared" si="82"/>
        <v>0</v>
      </c>
      <c r="R120" s="144">
        <f t="shared" si="82"/>
        <v>0</v>
      </c>
      <c r="S120" s="144">
        <f t="shared" si="82"/>
        <v>0</v>
      </c>
    </row>
    <row r="121" spans="2:19" ht="15" customHeight="1">
      <c r="B121" s="451" t="s">
        <v>1240</v>
      </c>
      <c r="C121" s="463">
        <f>SUM(I121:L121)-(G121-H121)</f>
        <v>0</v>
      </c>
      <c r="D121" s="463">
        <f>C121-E121</f>
        <v>0</v>
      </c>
      <c r="E121" s="463">
        <f>SUM(P121:S121)-(N121-O121)</f>
        <v>0</v>
      </c>
      <c r="F121" s="452"/>
      <c r="G121" s="148"/>
      <c r="H121" s="148"/>
      <c r="I121" s="148"/>
      <c r="J121" s="148"/>
      <c r="K121" s="144">
        <f>R121</f>
        <v>0</v>
      </c>
      <c r="L121" s="148"/>
      <c r="M121" s="452"/>
      <c r="N121" s="148"/>
      <c r="O121" s="148"/>
      <c r="P121" s="148"/>
      <c r="Q121" s="148"/>
      <c r="R121" s="148"/>
      <c r="S121" s="148"/>
    </row>
    <row r="122" spans="2:19" ht="15" customHeight="1">
      <c r="B122" s="451" t="s">
        <v>1354</v>
      </c>
      <c r="C122" s="463">
        <f>SUM(I122:L122)-(G122-H122)</f>
        <v>0</v>
      </c>
      <c r="D122" s="463">
        <f>C122-E122</f>
        <v>0</v>
      </c>
      <c r="E122" s="463">
        <f>SUM(P122:S122)-(N122-O122)</f>
        <v>0</v>
      </c>
      <c r="F122" s="452"/>
      <c r="G122" s="148"/>
      <c r="H122" s="148"/>
      <c r="I122" s="148"/>
      <c r="J122" s="148"/>
      <c r="K122" s="144">
        <f>R122</f>
        <v>0</v>
      </c>
      <c r="L122" s="148"/>
      <c r="M122" s="452"/>
      <c r="N122" s="148"/>
      <c r="O122" s="148"/>
      <c r="P122" s="148"/>
      <c r="Q122" s="148"/>
      <c r="R122" s="148"/>
      <c r="S122" s="148"/>
    </row>
    <row r="123" spans="2:19" ht="15" customHeight="1">
      <c r="B123" s="451" t="s">
        <v>1246</v>
      </c>
      <c r="C123" s="463">
        <f>SUM(I123:L123)-(G123-H123)</f>
        <v>0</v>
      </c>
      <c r="D123" s="463">
        <f>C123-E123</f>
        <v>0</v>
      </c>
      <c r="E123" s="463">
        <f>SUM(P123:S123)-(N123-O123)</f>
        <v>0</v>
      </c>
      <c r="F123" s="452"/>
      <c r="G123" s="148"/>
      <c r="H123" s="148"/>
      <c r="I123" s="148"/>
      <c r="J123" s="148"/>
      <c r="K123" s="144">
        <f>R123</f>
        <v>0</v>
      </c>
      <c r="L123" s="148"/>
      <c r="M123" s="452"/>
      <c r="N123" s="148"/>
      <c r="O123" s="148"/>
      <c r="P123" s="148"/>
      <c r="Q123" s="148"/>
      <c r="R123" s="148"/>
      <c r="S123" s="148"/>
    </row>
    <row r="124" spans="2:19" ht="15" customHeight="1">
      <c r="B124" s="448" t="s">
        <v>1346</v>
      </c>
      <c r="C124" s="462">
        <f>+SUM(C125:C131)</f>
        <v>0</v>
      </c>
      <c r="D124" s="462">
        <f>+SUM(D125:D131)</f>
        <v>0</v>
      </c>
      <c r="E124" s="462">
        <f>+SUM(E125:E131)</f>
        <v>0</v>
      </c>
      <c r="F124" s="444"/>
      <c r="G124" s="144">
        <f t="shared" ref="G124:L124" si="83">+SUM(G125:G131)</f>
        <v>0</v>
      </c>
      <c r="H124" s="144">
        <f t="shared" si="83"/>
        <v>0</v>
      </c>
      <c r="I124" s="144">
        <f t="shared" si="83"/>
        <v>0</v>
      </c>
      <c r="J124" s="144">
        <f t="shared" si="83"/>
        <v>0</v>
      </c>
      <c r="K124" s="144">
        <f t="shared" si="83"/>
        <v>0</v>
      </c>
      <c r="L124" s="144">
        <f t="shared" si="83"/>
        <v>0</v>
      </c>
      <c r="M124" s="444"/>
      <c r="N124" s="144">
        <f t="shared" ref="N124:S124" si="84">+SUM(N125:N131)</f>
        <v>0</v>
      </c>
      <c r="O124" s="144">
        <f t="shared" si="84"/>
        <v>0</v>
      </c>
      <c r="P124" s="144">
        <f t="shared" si="84"/>
        <v>0</v>
      </c>
      <c r="Q124" s="144">
        <f t="shared" si="84"/>
        <v>0</v>
      </c>
      <c r="R124" s="144">
        <f t="shared" si="84"/>
        <v>0</v>
      </c>
      <c r="S124" s="144">
        <f t="shared" si="84"/>
        <v>0</v>
      </c>
    </row>
    <row r="125" spans="2:19" ht="15" customHeight="1">
      <c r="B125" s="425" t="s">
        <v>1203</v>
      </c>
      <c r="C125" s="462">
        <f t="shared" ref="C125:C130" si="85">SUM(I125:L125)-(G125-H125)</f>
        <v>0</v>
      </c>
      <c r="D125" s="462">
        <f t="shared" ref="D125:D130" si="86">C125-E125</f>
        <v>0</v>
      </c>
      <c r="E125" s="462">
        <f t="shared" ref="E125:E130" si="87">SUM(P125:S125)-(N125-O125)</f>
        <v>0</v>
      </c>
      <c r="F125" s="444"/>
      <c r="G125" s="148"/>
      <c r="H125" s="148"/>
      <c r="I125" s="148"/>
      <c r="J125" s="148"/>
      <c r="K125" s="144">
        <f t="shared" ref="K125:K130" si="88">R125</f>
        <v>0</v>
      </c>
      <c r="L125" s="148"/>
      <c r="M125" s="444"/>
      <c r="N125" s="148"/>
      <c r="O125" s="148"/>
      <c r="P125" s="148"/>
      <c r="Q125" s="148"/>
      <c r="R125" s="148"/>
      <c r="S125" s="148"/>
    </row>
    <row r="126" spans="2:19" ht="15" customHeight="1">
      <c r="B126" s="425" t="s">
        <v>1206</v>
      </c>
      <c r="C126" s="462">
        <f t="shared" si="85"/>
        <v>0</v>
      </c>
      <c r="D126" s="462">
        <f t="shared" si="86"/>
        <v>0</v>
      </c>
      <c r="E126" s="462">
        <f t="shared" si="87"/>
        <v>0</v>
      </c>
      <c r="F126" s="444"/>
      <c r="G126" s="148"/>
      <c r="H126" s="148"/>
      <c r="I126" s="148"/>
      <c r="J126" s="148"/>
      <c r="K126" s="144">
        <f t="shared" si="88"/>
        <v>0</v>
      </c>
      <c r="L126" s="148"/>
      <c r="M126" s="444"/>
      <c r="N126" s="148"/>
      <c r="O126" s="148"/>
      <c r="P126" s="148"/>
      <c r="Q126" s="148"/>
      <c r="R126" s="148"/>
      <c r="S126" s="148"/>
    </row>
    <row r="127" spans="2:19" ht="15" customHeight="1">
      <c r="B127" s="425" t="s">
        <v>1273</v>
      </c>
      <c r="C127" s="462">
        <f t="shared" si="85"/>
        <v>0</v>
      </c>
      <c r="D127" s="462">
        <f t="shared" si="86"/>
        <v>0</v>
      </c>
      <c r="E127" s="462">
        <f t="shared" si="87"/>
        <v>0</v>
      </c>
      <c r="F127" s="444"/>
      <c r="G127" s="148"/>
      <c r="H127" s="148"/>
      <c r="I127" s="148"/>
      <c r="J127" s="148"/>
      <c r="K127" s="144">
        <f t="shared" si="88"/>
        <v>0</v>
      </c>
      <c r="L127" s="148"/>
      <c r="M127" s="444"/>
      <c r="N127" s="148"/>
      <c r="O127" s="148"/>
      <c r="P127" s="148"/>
      <c r="Q127" s="148"/>
      <c r="R127" s="148"/>
      <c r="S127" s="148"/>
    </row>
    <row r="128" spans="2:19" ht="15" customHeight="1">
      <c r="B128" s="425" t="s">
        <v>1218</v>
      </c>
      <c r="C128" s="462">
        <f t="shared" si="85"/>
        <v>0</v>
      </c>
      <c r="D128" s="462">
        <f t="shared" si="86"/>
        <v>0</v>
      </c>
      <c r="E128" s="462">
        <f t="shared" si="87"/>
        <v>0</v>
      </c>
      <c r="F128" s="444"/>
      <c r="G128" s="148"/>
      <c r="H128" s="148"/>
      <c r="I128" s="148"/>
      <c r="J128" s="148"/>
      <c r="K128" s="144">
        <f t="shared" si="88"/>
        <v>0</v>
      </c>
      <c r="L128" s="148"/>
      <c r="M128" s="444"/>
      <c r="N128" s="148"/>
      <c r="O128" s="148"/>
      <c r="P128" s="148"/>
      <c r="Q128" s="148"/>
      <c r="R128" s="148"/>
      <c r="S128" s="148"/>
    </row>
    <row r="129" spans="2:19" ht="15" customHeight="1">
      <c r="B129" s="425" t="s">
        <v>1221</v>
      </c>
      <c r="C129" s="462">
        <f t="shared" si="85"/>
        <v>0</v>
      </c>
      <c r="D129" s="462">
        <f t="shared" si="86"/>
        <v>0</v>
      </c>
      <c r="E129" s="462">
        <f t="shared" si="87"/>
        <v>0</v>
      </c>
      <c r="F129" s="444"/>
      <c r="G129" s="148"/>
      <c r="H129" s="148"/>
      <c r="I129" s="148"/>
      <c r="J129" s="148"/>
      <c r="K129" s="144">
        <f t="shared" si="88"/>
        <v>0</v>
      </c>
      <c r="L129" s="148"/>
      <c r="M129" s="444"/>
      <c r="N129" s="148"/>
      <c r="O129" s="148"/>
      <c r="P129" s="148"/>
      <c r="Q129" s="148"/>
      <c r="R129" s="148"/>
      <c r="S129" s="148"/>
    </row>
    <row r="130" spans="2:19" ht="15" customHeight="1">
      <c r="B130" s="425" t="s">
        <v>1229</v>
      </c>
      <c r="C130" s="462">
        <f t="shared" si="85"/>
        <v>0</v>
      </c>
      <c r="D130" s="462">
        <f t="shared" si="86"/>
        <v>0</v>
      </c>
      <c r="E130" s="462">
        <f t="shared" si="87"/>
        <v>0</v>
      </c>
      <c r="F130" s="444"/>
      <c r="G130" s="148"/>
      <c r="H130" s="148"/>
      <c r="I130" s="148"/>
      <c r="J130" s="148"/>
      <c r="K130" s="144">
        <f t="shared" si="88"/>
        <v>0</v>
      </c>
      <c r="L130" s="148"/>
      <c r="M130" s="444"/>
      <c r="N130" s="148"/>
      <c r="O130" s="148"/>
      <c r="P130" s="148"/>
      <c r="Q130" s="148"/>
      <c r="R130" s="148"/>
      <c r="S130" s="148"/>
    </row>
    <row r="131" spans="2:19" ht="15" customHeight="1">
      <c r="B131" s="450" t="s">
        <v>1237</v>
      </c>
      <c r="C131" s="462">
        <f>+C132+C133+C134</f>
        <v>0</v>
      </c>
      <c r="D131" s="462">
        <f>+D132+D133+D134</f>
        <v>0</v>
      </c>
      <c r="E131" s="462">
        <f>+E132+E133+E134</f>
        <v>0</v>
      </c>
      <c r="F131" s="452"/>
      <c r="G131" s="144">
        <f t="shared" ref="G131:L131" si="89">+G132+G133+G134</f>
        <v>0</v>
      </c>
      <c r="H131" s="144">
        <f t="shared" si="89"/>
        <v>0</v>
      </c>
      <c r="I131" s="144">
        <f t="shared" si="89"/>
        <v>0</v>
      </c>
      <c r="J131" s="144">
        <f t="shared" si="89"/>
        <v>0</v>
      </c>
      <c r="K131" s="144">
        <f t="shared" si="89"/>
        <v>0</v>
      </c>
      <c r="L131" s="144">
        <f t="shared" si="89"/>
        <v>0</v>
      </c>
      <c r="M131" s="452"/>
      <c r="N131" s="144">
        <f t="shared" ref="N131:S131" si="90">+N132+N133+N134</f>
        <v>0</v>
      </c>
      <c r="O131" s="144">
        <f t="shared" si="90"/>
        <v>0</v>
      </c>
      <c r="P131" s="144">
        <f t="shared" si="90"/>
        <v>0</v>
      </c>
      <c r="Q131" s="144">
        <f t="shared" si="90"/>
        <v>0</v>
      </c>
      <c r="R131" s="144">
        <f t="shared" si="90"/>
        <v>0</v>
      </c>
      <c r="S131" s="144">
        <f t="shared" si="90"/>
        <v>0</v>
      </c>
    </row>
    <row r="132" spans="2:19" ht="15" customHeight="1">
      <c r="B132" s="451" t="s">
        <v>1240</v>
      </c>
      <c r="C132" s="463">
        <f>SUM(I132:L132)-(G132-H132)</f>
        <v>0</v>
      </c>
      <c r="D132" s="463">
        <f>C132-E132</f>
        <v>0</v>
      </c>
      <c r="E132" s="463">
        <f>SUM(P132:S132)-(N132-O132)</f>
        <v>0</v>
      </c>
      <c r="F132" s="452"/>
      <c r="G132" s="148"/>
      <c r="H132" s="148"/>
      <c r="I132" s="148"/>
      <c r="J132" s="148"/>
      <c r="K132" s="144">
        <f>R132</f>
        <v>0</v>
      </c>
      <c r="L132" s="148"/>
      <c r="M132" s="452"/>
      <c r="N132" s="148"/>
      <c r="O132" s="148"/>
      <c r="P132" s="148"/>
      <c r="Q132" s="148"/>
      <c r="R132" s="148"/>
      <c r="S132" s="148"/>
    </row>
    <row r="133" spans="2:19" ht="15" customHeight="1">
      <c r="B133" s="451" t="s">
        <v>1354</v>
      </c>
      <c r="C133" s="463">
        <f>SUM(I133:L133)-(G133-H133)</f>
        <v>0</v>
      </c>
      <c r="D133" s="463">
        <f>C133-E133</f>
        <v>0</v>
      </c>
      <c r="E133" s="463">
        <f>SUM(P133:S133)-(N133-O133)</f>
        <v>0</v>
      </c>
      <c r="F133" s="452"/>
      <c r="G133" s="148"/>
      <c r="H133" s="148"/>
      <c r="I133" s="148"/>
      <c r="J133" s="148"/>
      <c r="K133" s="144">
        <f>R133</f>
        <v>0</v>
      </c>
      <c r="L133" s="148"/>
      <c r="M133" s="452"/>
      <c r="N133" s="148"/>
      <c r="O133" s="148"/>
      <c r="P133" s="148"/>
      <c r="Q133" s="148"/>
      <c r="R133" s="148"/>
      <c r="S133" s="148"/>
    </row>
    <row r="134" spans="2:19" ht="15" customHeight="1">
      <c r="B134" s="451" t="s">
        <v>1246</v>
      </c>
      <c r="C134" s="463">
        <f>SUM(I134:L134)-(G134-H134)</f>
        <v>0</v>
      </c>
      <c r="D134" s="463">
        <f>C134-E134</f>
        <v>0</v>
      </c>
      <c r="E134" s="463">
        <f>SUM(P134:S134)-(N134-O134)</f>
        <v>0</v>
      </c>
      <c r="F134" s="452"/>
      <c r="G134" s="148"/>
      <c r="H134" s="148"/>
      <c r="I134" s="148"/>
      <c r="J134" s="148"/>
      <c r="K134" s="144">
        <f>R134</f>
        <v>0</v>
      </c>
      <c r="L134" s="148"/>
      <c r="M134" s="452"/>
      <c r="N134" s="148"/>
      <c r="O134" s="148"/>
      <c r="P134" s="148"/>
      <c r="Q134" s="148"/>
      <c r="R134" s="148"/>
      <c r="S134" s="148"/>
    </row>
    <row r="135" spans="2:19" ht="15" customHeight="1">
      <c r="B135" s="448" t="s">
        <v>1347</v>
      </c>
      <c r="C135" s="462">
        <f>+SUM(C136:C142)</f>
        <v>0</v>
      </c>
      <c r="D135" s="462">
        <f>+SUM(D136:D142)</f>
        <v>0</v>
      </c>
      <c r="E135" s="462">
        <f>+SUM(E136:E142)</f>
        <v>0</v>
      </c>
      <c r="F135" s="444"/>
      <c r="G135" s="462">
        <f t="shared" ref="G135:L135" si="91">+SUM(G136:G142)</f>
        <v>0</v>
      </c>
      <c r="H135" s="462">
        <f t="shared" si="91"/>
        <v>0</v>
      </c>
      <c r="I135" s="462">
        <f t="shared" si="91"/>
        <v>0</v>
      </c>
      <c r="J135" s="462">
        <f t="shared" si="91"/>
        <v>0</v>
      </c>
      <c r="K135" s="462">
        <f t="shared" si="91"/>
        <v>0</v>
      </c>
      <c r="L135" s="462">
        <f t="shared" si="91"/>
        <v>0</v>
      </c>
      <c r="M135" s="444"/>
      <c r="N135" s="462">
        <f t="shared" ref="N135:S135" si="92">+SUM(N136:N142)</f>
        <v>0</v>
      </c>
      <c r="O135" s="462">
        <f t="shared" si="92"/>
        <v>0</v>
      </c>
      <c r="P135" s="462">
        <f t="shared" si="92"/>
        <v>0</v>
      </c>
      <c r="Q135" s="462">
        <f t="shared" si="92"/>
        <v>0</v>
      </c>
      <c r="R135" s="462">
        <f t="shared" si="92"/>
        <v>0</v>
      </c>
      <c r="S135" s="462">
        <f t="shared" si="92"/>
        <v>0</v>
      </c>
    </row>
    <row r="136" spans="2:19" ht="15" customHeight="1">
      <c r="B136" s="425" t="s">
        <v>1203</v>
      </c>
      <c r="C136" s="462">
        <f t="shared" ref="C136:C141" si="93">SUM(I136:L136)-(G136-H136)</f>
        <v>0</v>
      </c>
      <c r="D136" s="462">
        <f t="shared" ref="D136:D141" si="94">C136-E136</f>
        <v>0</v>
      </c>
      <c r="E136" s="462">
        <f t="shared" ref="E136:E141" si="95">SUM(P136:S136)-(N136-O136)</f>
        <v>0</v>
      </c>
      <c r="F136" s="444"/>
      <c r="G136" s="148"/>
      <c r="H136" s="148"/>
      <c r="I136" s="148"/>
      <c r="J136" s="148"/>
      <c r="K136" s="144">
        <f t="shared" ref="K136:K141" si="96">R136</f>
        <v>0</v>
      </c>
      <c r="L136" s="148"/>
      <c r="M136" s="444"/>
      <c r="N136" s="148"/>
      <c r="O136" s="148"/>
      <c r="P136" s="148"/>
      <c r="Q136" s="148"/>
      <c r="R136" s="148"/>
      <c r="S136" s="148"/>
    </row>
    <row r="137" spans="2:19" ht="15" customHeight="1">
      <c r="B137" s="425" t="s">
        <v>1206</v>
      </c>
      <c r="C137" s="462">
        <f t="shared" si="93"/>
        <v>0</v>
      </c>
      <c r="D137" s="462">
        <f t="shared" si="94"/>
        <v>0</v>
      </c>
      <c r="E137" s="462">
        <f t="shared" si="95"/>
        <v>0</v>
      </c>
      <c r="F137" s="444"/>
      <c r="G137" s="148"/>
      <c r="H137" s="148"/>
      <c r="I137" s="148"/>
      <c r="J137" s="148"/>
      <c r="K137" s="144">
        <f t="shared" si="96"/>
        <v>0</v>
      </c>
      <c r="L137" s="148"/>
      <c r="M137" s="444"/>
      <c r="N137" s="148"/>
      <c r="O137" s="148"/>
      <c r="P137" s="148"/>
      <c r="Q137" s="148"/>
      <c r="R137" s="148"/>
      <c r="S137" s="148"/>
    </row>
    <row r="138" spans="2:19" ht="15" customHeight="1">
      <c r="B138" s="425" t="s">
        <v>1273</v>
      </c>
      <c r="C138" s="462">
        <f t="shared" si="93"/>
        <v>0</v>
      </c>
      <c r="D138" s="462">
        <f t="shared" si="94"/>
        <v>0</v>
      </c>
      <c r="E138" s="462">
        <f t="shared" si="95"/>
        <v>0</v>
      </c>
      <c r="F138" s="444"/>
      <c r="G138" s="148"/>
      <c r="H138" s="148"/>
      <c r="I138" s="148"/>
      <c r="J138" s="148"/>
      <c r="K138" s="144">
        <f t="shared" si="96"/>
        <v>0</v>
      </c>
      <c r="L138" s="148"/>
      <c r="M138" s="444"/>
      <c r="N138" s="148"/>
      <c r="O138" s="148"/>
      <c r="P138" s="148"/>
      <c r="Q138" s="148"/>
      <c r="R138" s="148"/>
      <c r="S138" s="148"/>
    </row>
    <row r="139" spans="2:19" ht="15" customHeight="1">
      <c r="B139" s="425" t="s">
        <v>1218</v>
      </c>
      <c r="C139" s="462">
        <f t="shared" si="93"/>
        <v>0</v>
      </c>
      <c r="D139" s="462">
        <f t="shared" si="94"/>
        <v>0</v>
      </c>
      <c r="E139" s="462">
        <f t="shared" si="95"/>
        <v>0</v>
      </c>
      <c r="F139" s="444"/>
      <c r="G139" s="148"/>
      <c r="H139" s="148"/>
      <c r="I139" s="148"/>
      <c r="J139" s="148"/>
      <c r="K139" s="144">
        <f t="shared" si="96"/>
        <v>0</v>
      </c>
      <c r="L139" s="148"/>
      <c r="M139" s="444"/>
      <c r="N139" s="148"/>
      <c r="O139" s="148"/>
      <c r="P139" s="148"/>
      <c r="Q139" s="148"/>
      <c r="R139" s="148"/>
      <c r="S139" s="148"/>
    </row>
    <row r="140" spans="2:19" ht="15" customHeight="1">
      <c r="B140" s="425" t="s">
        <v>1221</v>
      </c>
      <c r="C140" s="462">
        <f t="shared" si="93"/>
        <v>0</v>
      </c>
      <c r="D140" s="462">
        <f t="shared" si="94"/>
        <v>0</v>
      </c>
      <c r="E140" s="462">
        <f t="shared" si="95"/>
        <v>0</v>
      </c>
      <c r="F140" s="444"/>
      <c r="G140" s="148"/>
      <c r="H140" s="148"/>
      <c r="I140" s="148"/>
      <c r="J140" s="148"/>
      <c r="K140" s="144">
        <f t="shared" si="96"/>
        <v>0</v>
      </c>
      <c r="L140" s="148"/>
      <c r="M140" s="444"/>
      <c r="N140" s="148"/>
      <c r="O140" s="148"/>
      <c r="P140" s="148"/>
      <c r="Q140" s="148"/>
      <c r="R140" s="148"/>
      <c r="S140" s="148"/>
    </row>
    <row r="141" spans="2:19" ht="15" customHeight="1">
      <c r="B141" s="425" t="s">
        <v>1229</v>
      </c>
      <c r="C141" s="462">
        <f t="shared" si="93"/>
        <v>0</v>
      </c>
      <c r="D141" s="462">
        <f t="shared" si="94"/>
        <v>0</v>
      </c>
      <c r="E141" s="462">
        <f t="shared" si="95"/>
        <v>0</v>
      </c>
      <c r="F141" s="444"/>
      <c r="G141" s="148"/>
      <c r="H141" s="148"/>
      <c r="I141" s="148"/>
      <c r="J141" s="148"/>
      <c r="K141" s="144">
        <f t="shared" si="96"/>
        <v>0</v>
      </c>
      <c r="L141" s="148"/>
      <c r="M141" s="444"/>
      <c r="N141" s="148"/>
      <c r="O141" s="148"/>
      <c r="P141" s="148"/>
      <c r="Q141" s="148"/>
      <c r="R141" s="148"/>
      <c r="S141" s="148"/>
    </row>
    <row r="142" spans="2:19" ht="15" customHeight="1">
      <c r="B142" s="450" t="s">
        <v>1237</v>
      </c>
      <c r="C142" s="462">
        <f>+C143+C144+C145</f>
        <v>0</v>
      </c>
      <c r="D142" s="462">
        <f>+D143+D144+D145</f>
        <v>0</v>
      </c>
      <c r="E142" s="462">
        <f>+E143+E144+E145</f>
        <v>0</v>
      </c>
      <c r="F142" s="452"/>
      <c r="G142" s="144">
        <f t="shared" ref="G142:L142" si="97">+G143+G144+G145</f>
        <v>0</v>
      </c>
      <c r="H142" s="144">
        <f t="shared" si="97"/>
        <v>0</v>
      </c>
      <c r="I142" s="144">
        <f t="shared" si="97"/>
        <v>0</v>
      </c>
      <c r="J142" s="144">
        <f t="shared" si="97"/>
        <v>0</v>
      </c>
      <c r="K142" s="144">
        <f t="shared" si="97"/>
        <v>0</v>
      </c>
      <c r="L142" s="144">
        <f t="shared" si="97"/>
        <v>0</v>
      </c>
      <c r="M142" s="452"/>
      <c r="N142" s="144">
        <f t="shared" ref="N142:S142" si="98">+N143+N144+N145</f>
        <v>0</v>
      </c>
      <c r="O142" s="144">
        <f t="shared" si="98"/>
        <v>0</v>
      </c>
      <c r="P142" s="144">
        <f t="shared" si="98"/>
        <v>0</v>
      </c>
      <c r="Q142" s="144">
        <f t="shared" si="98"/>
        <v>0</v>
      </c>
      <c r="R142" s="144">
        <f t="shared" si="98"/>
        <v>0</v>
      </c>
      <c r="S142" s="144">
        <f t="shared" si="98"/>
        <v>0</v>
      </c>
    </row>
    <row r="143" spans="2:19" ht="15" customHeight="1">
      <c r="B143" s="451" t="s">
        <v>1240</v>
      </c>
      <c r="C143" s="463">
        <f>SUM(I143:L143)-(G143-H143)</f>
        <v>0</v>
      </c>
      <c r="D143" s="463">
        <f>C143-E143</f>
        <v>0</v>
      </c>
      <c r="E143" s="463">
        <f>SUM(P143:S143)-(N143-O143)</f>
        <v>0</v>
      </c>
      <c r="F143" s="452"/>
      <c r="G143" s="148"/>
      <c r="H143" s="148"/>
      <c r="I143" s="148"/>
      <c r="J143" s="148"/>
      <c r="K143" s="144">
        <f>R143</f>
        <v>0</v>
      </c>
      <c r="L143" s="148"/>
      <c r="M143" s="452"/>
      <c r="N143" s="148"/>
      <c r="O143" s="148"/>
      <c r="P143" s="148"/>
      <c r="Q143" s="148"/>
      <c r="R143" s="148"/>
      <c r="S143" s="148"/>
    </row>
    <row r="144" spans="2:19" ht="15" customHeight="1">
      <c r="B144" s="451" t="s">
        <v>1354</v>
      </c>
      <c r="C144" s="463">
        <f>SUM(I144:L144)-(G144-H144)</f>
        <v>0</v>
      </c>
      <c r="D144" s="463">
        <f>C144-E144</f>
        <v>0</v>
      </c>
      <c r="E144" s="463">
        <f>SUM(P144:S144)-(N144-O144)</f>
        <v>0</v>
      </c>
      <c r="F144" s="452"/>
      <c r="G144" s="148"/>
      <c r="H144" s="148"/>
      <c r="I144" s="148"/>
      <c r="J144" s="148"/>
      <c r="K144" s="144">
        <f>R144</f>
        <v>0</v>
      </c>
      <c r="L144" s="148"/>
      <c r="M144" s="452"/>
      <c r="N144" s="148"/>
      <c r="O144" s="148"/>
      <c r="P144" s="148"/>
      <c r="Q144" s="148"/>
      <c r="R144" s="148"/>
      <c r="S144" s="148"/>
    </row>
    <row r="145" spans="2:19" ht="15" customHeight="1">
      <c r="B145" s="451" t="s">
        <v>1246</v>
      </c>
      <c r="C145" s="463">
        <f>SUM(I145:L145)-(G145-H145)</f>
        <v>0</v>
      </c>
      <c r="D145" s="463">
        <f>C145-E145</f>
        <v>0</v>
      </c>
      <c r="E145" s="463">
        <f>SUM(P145:S145)-(N145-O145)</f>
        <v>0</v>
      </c>
      <c r="F145" s="452"/>
      <c r="G145" s="148"/>
      <c r="H145" s="148"/>
      <c r="I145" s="148"/>
      <c r="J145" s="148"/>
      <c r="K145" s="144">
        <f>R145</f>
        <v>0</v>
      </c>
      <c r="L145" s="148"/>
      <c r="M145" s="452"/>
      <c r="N145" s="148"/>
      <c r="O145" s="148"/>
      <c r="P145" s="148"/>
      <c r="Q145" s="148"/>
      <c r="R145" s="148"/>
      <c r="S145" s="148"/>
    </row>
    <row r="146" spans="2:19" ht="15" customHeight="1">
      <c r="B146" s="448" t="s">
        <v>935</v>
      </c>
      <c r="C146" s="462">
        <f>SUM(C10,C45)</f>
        <v>0</v>
      </c>
      <c r="D146" s="462">
        <f>SUM(D10,D45)</f>
        <v>0</v>
      </c>
      <c r="E146" s="462">
        <f>SUM(E10,E45)</f>
        <v>0</v>
      </c>
      <c r="F146" s="444"/>
      <c r="G146" s="144">
        <f t="shared" ref="G146:L146" si="99">SUM(G10,G45)</f>
        <v>0</v>
      </c>
      <c r="H146" s="144">
        <f t="shared" si="99"/>
        <v>0</v>
      </c>
      <c r="I146" s="144">
        <f t="shared" si="99"/>
        <v>0</v>
      </c>
      <c r="J146" s="144">
        <f t="shared" si="99"/>
        <v>0</v>
      </c>
      <c r="K146" s="144">
        <f t="shared" si="99"/>
        <v>0</v>
      </c>
      <c r="L146" s="144">
        <f t="shared" si="99"/>
        <v>0</v>
      </c>
      <c r="M146" s="444"/>
      <c r="N146" s="144">
        <f t="shared" ref="N146:S146" si="100">SUM(N10,N45)</f>
        <v>0</v>
      </c>
      <c r="O146" s="144">
        <f t="shared" si="100"/>
        <v>0</v>
      </c>
      <c r="P146" s="144">
        <f t="shared" si="100"/>
        <v>0</v>
      </c>
      <c r="Q146" s="144">
        <f t="shared" si="100"/>
        <v>0</v>
      </c>
      <c r="R146" s="144">
        <f t="shared" si="100"/>
        <v>0</v>
      </c>
      <c r="S146" s="144">
        <f t="shared" si="100"/>
        <v>0</v>
      </c>
    </row>
    <row r="147" spans="2:19">
      <c r="B147" s="436"/>
      <c r="C147" s="436"/>
      <c r="E147" s="163"/>
      <c r="F147" s="163"/>
      <c r="G147" s="164"/>
      <c r="H147" s="468"/>
      <c r="I147" s="163"/>
      <c r="J147" s="163"/>
      <c r="M147" s="163"/>
    </row>
    <row r="149" spans="2:19">
      <c r="B149" s="127" t="s">
        <v>1163</v>
      </c>
    </row>
    <row r="150" spans="2:19">
      <c r="B150" s="7" t="s">
        <v>768</v>
      </c>
      <c r="C150" s="140" t="str">
        <f>IF(COUNTIF(L10:L146,"&gt;"&amp;0)+COUNTIF(S10:S146,"&gt;"&amp;0)&gt;0,"Commentary Required","OK")</f>
        <v>OK</v>
      </c>
    </row>
    <row r="151" spans="2:19">
      <c r="B151" s="7" t="s">
        <v>563</v>
      </c>
      <c r="C151" s="137"/>
    </row>
  </sheetData>
  <sheetProtection insertHyperlinks="0"/>
  <mergeCells count="7">
    <mergeCell ref="N8:S8"/>
    <mergeCell ref="C2:D2"/>
    <mergeCell ref="C3:D3"/>
    <mergeCell ref="C4:D4"/>
    <mergeCell ref="B8:B9"/>
    <mergeCell ref="C8:E8"/>
    <mergeCell ref="G8:L8"/>
  </mergeCells>
  <conditionalFormatting sqref="C150">
    <cfRule type="cellIs" dxfId="13" priority="1" operator="equal">
      <formula>"Commentary Required"</formula>
    </cfRule>
    <cfRule type="cellIs" dxfId="12" priority="2" operator="equal">
      <formula>"OK"</formula>
    </cfRule>
    <cfRule type="cellIs" dxfId="11" priority="3" operator="equal">
      <formula>"Error"</formula>
    </cfRule>
  </conditionalFormatting>
  <dataValidations count="1">
    <dataValidation type="decimal" allowBlank="1" showInputMessage="1" showErrorMessage="1" errorTitle="Error" error="Please enter a number of +/- 11 digits" sqref="N143:S145 G143:J145 L143:L145 N136:S141 G136:J141 L136:L141 N132:S134 G132:J134 L132:L134 N125:S130 G125:J130 L125:L130 N121:S123 G121:J123 L121:L123 N114:S119 G114:J119 L114:L119 N111:S112 G111:J112 L111:L112 N107:S109 G107:J109 L107:L109 N100:S105 G100:J105 L100:L105 N97:S98 G97:J98 L97:L98 N93:S95 G93:J95 L93:L95 N86:S91 G86:J91 L86:L91 N82:S84 G82:J84 L82:L84 N75:S80 G75:J80 L75:L80 N71:S73 G71:J73 L71:L73 N64:S69 G64:J69 L64:L69 N61:S62 G61:J62 L61:L62 N57:S59 G57:J59 L57:L59 N50:S55 G50:J55 L50:L55 N47:S48 G47:J48 L47:L48 N42:S44 G42:J44 L42:L44 N39:S40 G39:J40 L39:L40 N36:S37 G36:J37 L36:L37 N29:S34 G29:J34 L29:L34 N25:S27 G25:J27 L25:L27 N22:S23 G22:J23 L22:L23 N19:S20 G19:J20 L19:L20 N12:S17 G12:J17 L12:L17" xr:uid="{2C66E9CA-9310-4A4B-AE55-EE58EB70BF43}">
      <formula1>-99999999999</formula1>
      <formula2>99999999999</formula2>
    </dataValidation>
  </dataValidations>
  <pageMargins left="0.7" right="0.7" top="0.75" bottom="0.75" header="0.3" footer="0.3"/>
  <pageSetup paperSize="8" scale="43" orientation="portrait" r:id="rId1"/>
  <drawing r:id="rId2"/>
  <legacyDrawing r:id="rId3"/>
  <controls>
    <mc:AlternateContent xmlns:mc="http://schemas.openxmlformats.org/markup-compatibility/2006">
      <mc:Choice Requires="x14">
        <control shapeId="24577" r:id="rId4" name="FG2B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6</xdr:col>
                <xdr:colOff>333375</xdr:colOff>
                <xdr:row>3</xdr:row>
                <xdr:rowOff>133350</xdr:rowOff>
              </to>
            </anchor>
          </controlPr>
        </control>
      </mc:Choice>
      <mc:Fallback>
        <control shapeId="24577" r:id="rId4" name="FG2B_Clear_Worksheet"/>
      </mc:Fallback>
    </mc:AlternateContent>
  </control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0E0BB-C0ED-4985-B3C9-61BCDBABA5D0}">
  <sheetPr codeName="Sheet70">
    <tabColor theme="4" tint="0.59999389629810485"/>
    <pageSetUpPr fitToPage="1"/>
  </sheetPr>
  <dimension ref="A1"/>
  <sheetViews>
    <sheetView showGridLines="0" zoomScaleNormal="100" workbookViewId="0"/>
  </sheetViews>
  <sheetFormatPr defaultColWidth="8.42578125" defaultRowHeight="15"/>
  <cols>
    <col min="1" max="16384" width="8.42578125" style="165"/>
  </cols>
  <sheetData/>
  <sheetProtection insertHyperlinks="0"/>
  <pageMargins left="0.7" right="0.7" top="0.75" bottom="0.75" header="0.3" footer="0.3"/>
  <pageSetup paperSize="9" orientation="landscape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829C2-4C3C-4AEE-94B9-2E945D1F41DF}">
  <sheetPr codeName="Sheet71">
    <pageSetUpPr fitToPage="1"/>
  </sheetPr>
  <dimension ref="A1:F57"/>
  <sheetViews>
    <sheetView showGridLines="0" topLeftCell="B1" zoomScaleNormal="100" workbookViewId="0">
      <selection activeCell="B1" sqref="B1"/>
    </sheetView>
  </sheetViews>
  <sheetFormatPr defaultColWidth="9.42578125" defaultRowHeight="12.75"/>
  <cols>
    <col min="1" max="1" width="4.42578125" style="81" hidden="1" customWidth="1"/>
    <col min="2" max="2" width="73.42578125" style="81" customWidth="1"/>
    <col min="3" max="6" width="20.42578125" style="12" customWidth="1"/>
    <col min="7" max="7" width="2.42578125" style="12" customWidth="1"/>
    <col min="8" max="16384" width="9.42578125" style="12"/>
  </cols>
  <sheetData>
    <row r="1" spans="1:6" ht="13.15" customHeight="1">
      <c r="B1" s="469" t="s">
        <v>1361</v>
      </c>
      <c r="C1" s="470"/>
      <c r="D1" s="470"/>
      <c r="E1" s="470"/>
      <c r="F1" s="470"/>
    </row>
    <row r="2" spans="1:6" s="13" customFormat="1" ht="16.899999999999999" customHeight="1">
      <c r="B2" s="210" t="s">
        <v>593</v>
      </c>
      <c r="C2" s="211"/>
      <c r="D2" s="4"/>
      <c r="E2" s="4"/>
      <c r="F2" s="4"/>
    </row>
    <row r="3" spans="1:6" s="13" customFormat="1" ht="16.899999999999999" customHeight="1">
      <c r="B3" s="210" t="s">
        <v>594</v>
      </c>
      <c r="C3" s="212"/>
      <c r="D3" s="4"/>
      <c r="E3" s="4"/>
      <c r="F3" s="4"/>
    </row>
    <row r="4" spans="1:6" s="13" customFormat="1" ht="16.899999999999999" customHeight="1">
      <c r="B4" s="210" t="s">
        <v>595</v>
      </c>
      <c r="C4" s="213"/>
      <c r="D4" s="4"/>
      <c r="E4" s="4"/>
      <c r="F4" s="4"/>
    </row>
    <row r="5" spans="1:6">
      <c r="B5" s="166"/>
    </row>
    <row r="6" spans="1:6">
      <c r="B6" s="166" t="s">
        <v>596</v>
      </c>
    </row>
    <row r="7" spans="1:6">
      <c r="B7" s="471" t="s">
        <v>600</v>
      </c>
      <c r="C7" s="472" t="s">
        <v>601</v>
      </c>
      <c r="D7" s="472" t="s">
        <v>602</v>
      </c>
      <c r="E7" s="472" t="s">
        <v>603</v>
      </c>
      <c r="F7" s="472" t="s">
        <v>604</v>
      </c>
    </row>
    <row r="8" spans="1:6">
      <c r="B8" s="166"/>
      <c r="C8" s="679" t="s">
        <v>1362</v>
      </c>
      <c r="D8" s="680"/>
      <c r="E8" s="680"/>
      <c r="F8" s="681"/>
    </row>
    <row r="9" spans="1:6">
      <c r="B9" s="166"/>
      <c r="C9" s="347" t="s">
        <v>1363</v>
      </c>
      <c r="D9" s="347" t="s">
        <v>1364</v>
      </c>
      <c r="E9" s="361" t="s">
        <v>1365</v>
      </c>
      <c r="F9" s="361" t="s">
        <v>1366</v>
      </c>
    </row>
    <row r="10" spans="1:6">
      <c r="B10" s="473" t="s">
        <v>1367</v>
      </c>
      <c r="C10" s="167"/>
      <c r="D10" s="167"/>
      <c r="E10" s="167"/>
      <c r="F10" s="167"/>
    </row>
    <row r="11" spans="1:6">
      <c r="B11" s="385" t="s">
        <v>1368</v>
      </c>
      <c r="C11" s="84">
        <f ca="1">SUM(D11:F11)</f>
        <v>0</v>
      </c>
      <c r="D11" s="84">
        <f>'CA.R.1 CB composition'!D41</f>
        <v>0</v>
      </c>
      <c r="E11" s="84">
        <f ca="1">'CA.R.1 CB composition'!E57</f>
        <v>0</v>
      </c>
      <c r="F11" s="84">
        <f ca="1">'CA.R.1 CB composition'!E82</f>
        <v>0</v>
      </c>
    </row>
    <row r="12" spans="1:6">
      <c r="B12" s="385" t="s">
        <v>1369</v>
      </c>
      <c r="C12" s="84">
        <f ca="1">SUM(D12:E12)</f>
        <v>0</v>
      </c>
      <c r="D12" s="84">
        <f>'CA.R.1 CB composition'!D41</f>
        <v>0</v>
      </c>
      <c r="E12" s="84">
        <f ca="1">'CA.R.1 CB composition'!E57</f>
        <v>0</v>
      </c>
      <c r="F12" s="91"/>
    </row>
    <row r="13" spans="1:6">
      <c r="B13" s="474"/>
      <c r="C13" s="15"/>
      <c r="D13" s="15"/>
    </row>
    <row r="14" spans="1:6" ht="51">
      <c r="A14" s="475"/>
      <c r="B14" s="166"/>
      <c r="C14" s="347" t="s">
        <v>1370</v>
      </c>
      <c r="D14" s="347" t="s">
        <v>1371</v>
      </c>
      <c r="E14" s="347" t="s">
        <v>1372</v>
      </c>
    </row>
    <row r="15" spans="1:6">
      <c r="A15" s="475"/>
      <c r="B15" s="473" t="s">
        <v>1373</v>
      </c>
      <c r="C15" s="168"/>
      <c r="D15" s="168"/>
      <c r="E15" s="168"/>
    </row>
    <row r="16" spans="1:6">
      <c r="A16" s="475"/>
      <c r="B16" s="385" t="s">
        <v>1374</v>
      </c>
      <c r="C16" s="169">
        <f>MAX(0,IF('CA.P.1.Q PCA Summary NetFDB'!$P$6="Without transition", 'CA.P.1.Q PCA Summary NetFDB'!N13,'CA.P.1.Q PCA Summary NetFDB'!P13))</f>
        <v>0</v>
      </c>
      <c r="D16" s="168"/>
      <c r="E16" s="168"/>
    </row>
    <row r="17" spans="1:5">
      <c r="A17" s="475"/>
      <c r="B17" s="385" t="s">
        <v>1375</v>
      </c>
      <c r="C17" s="170"/>
      <c r="D17" s="171">
        <f>MAX(0,IF('CA.P.1.Q PCA Summary NetFDB'!$P$6="Without transition", 'CA.P.1.Q PCA Summary NetFDB'!N14,'CA.P.1.Q PCA Summary NetFDB'!P14))</f>
        <v>0</v>
      </c>
      <c r="E17" s="172"/>
    </row>
    <row r="18" spans="1:5">
      <c r="A18" s="475"/>
      <c r="B18" s="385" t="s">
        <v>1376</v>
      </c>
      <c r="C18" s="170"/>
      <c r="D18" s="171">
        <f>MAX(0,IF('CA.P.1.Q PCA Summary NetFDB'!$P$6="Without transition", 'CA.P.1.Q PCA Summary NetFDB'!N15,'CA.P.1.Q PCA Summary NetFDB'!P15))</f>
        <v>0</v>
      </c>
      <c r="E18" s="172"/>
    </row>
    <row r="19" spans="1:5">
      <c r="A19" s="475"/>
      <c r="B19" s="385" t="s">
        <v>1377</v>
      </c>
      <c r="C19" s="170"/>
      <c r="D19" s="171">
        <f>MAX(0,IF('CA.P.1.Q PCA Summary NetFDB'!$P$6="Without transition", 'CA.P.1.Q PCA Summary NetFDB'!N16,'CA.P.1.Q PCA Summary NetFDB'!P16))</f>
        <v>0</v>
      </c>
      <c r="E19" s="172"/>
    </row>
    <row r="20" spans="1:5">
      <c r="A20" s="475"/>
      <c r="B20" s="385" t="s">
        <v>1378</v>
      </c>
      <c r="C20" s="170"/>
      <c r="D20" s="171">
        <f>MAX(0,IF('CA.P.1.Q PCA Summary NetFDB'!$P$6="Without transition", 'CA.P.1.Q PCA Summary NetFDB'!N17,'CA.P.1.Q PCA Summary NetFDB'!P17))</f>
        <v>0</v>
      </c>
      <c r="E20" s="172"/>
    </row>
    <row r="21" spans="1:5">
      <c r="A21" s="475"/>
      <c r="B21" s="385" t="s">
        <v>1379</v>
      </c>
      <c r="C21" s="170"/>
      <c r="D21" s="171">
        <f>MAX(0,IF('CA.P.1.Q PCA Summary NetFDB'!$P$6="Without transition", 'CA.P.1.Q PCA Summary NetFDB'!N18,'CA.P.1.Q PCA Summary NetFDB'!P18))</f>
        <v>0</v>
      </c>
      <c r="E21" s="172"/>
    </row>
    <row r="22" spans="1:5">
      <c r="A22" s="475"/>
      <c r="B22" s="385" t="s">
        <v>1380</v>
      </c>
      <c r="C22" s="169">
        <f>MAX(0,IF('CA.P.1.Q PCA Summary NetFDB'!$P$6="Without transition",'CA.P.1.Q PCA Summary NetFDB'!N21,'CA.P.1.Q PCA Summary NetFDB'!P21))</f>
        <v>0</v>
      </c>
      <c r="D22" s="168"/>
      <c r="E22" s="168"/>
    </row>
    <row r="23" spans="1:5">
      <c r="A23" s="475"/>
      <c r="B23" s="385" t="s">
        <v>1381</v>
      </c>
      <c r="C23" s="170"/>
      <c r="D23" s="171">
        <f>MAX(0,IF('CA.P.1.Q PCA Summary NetFDB'!$P$6="Without transition", 'CA.P.1.Q PCA Summary NetFDB'!N22,'CA.P.1.Q PCA Summary NetFDB'!P22))</f>
        <v>0</v>
      </c>
      <c r="E23" s="172"/>
    </row>
    <row r="24" spans="1:5">
      <c r="A24" s="475"/>
      <c r="B24" s="385" t="s">
        <v>1382</v>
      </c>
      <c r="C24" s="170"/>
      <c r="D24" s="171">
        <f>MAX(0,IF('CA.P.1.Q PCA Summary NetFDB'!$P$6="Without transition", 'CA.P.1.Q PCA Summary NetFDB'!N23,'CA.P.1.Q PCA Summary NetFDB'!P23))</f>
        <v>0</v>
      </c>
      <c r="E24" s="172"/>
    </row>
    <row r="25" spans="1:5">
      <c r="A25" s="475"/>
      <c r="B25" s="385" t="s">
        <v>1383</v>
      </c>
      <c r="C25" s="170"/>
      <c r="D25" s="171">
        <f>MAX(0,IF('CA.P.1.Q PCA Summary NetFDB'!$P$6="Without transition", 'CA.P.1.Q PCA Summary NetFDB'!N24,'CA.P.1.Q PCA Summary NetFDB'!P24))</f>
        <v>0</v>
      </c>
      <c r="E25" s="172"/>
    </row>
    <row r="26" spans="1:5">
      <c r="A26" s="475"/>
      <c r="B26" s="385" t="s">
        <v>1384</v>
      </c>
      <c r="C26" s="170"/>
      <c r="D26" s="171">
        <f>MAX(0,IF('CA.P.1.Q PCA Summary NetFDB'!$P$6="Without transition", 'CA.P.1.Q PCA Summary NetFDB'!N25,'CA.P.1.Q PCA Summary NetFDB'!P25))</f>
        <v>0</v>
      </c>
      <c r="E26" s="172"/>
    </row>
    <row r="27" spans="1:5">
      <c r="A27" s="475"/>
      <c r="B27" s="385" t="s">
        <v>1385</v>
      </c>
      <c r="C27" s="170"/>
      <c r="D27" s="171">
        <f>MAX(0,IF('CA.P.1.Q PCA Summary NetFDB'!$P$6="Without transition", 'CA.P.1.Q PCA Summary NetFDB'!N26,'CA.P.1.Q PCA Summary NetFDB'!P26))</f>
        <v>0</v>
      </c>
      <c r="E27" s="172"/>
    </row>
    <row r="28" spans="1:5">
      <c r="A28" s="475"/>
      <c r="B28" s="385" t="s">
        <v>1386</v>
      </c>
      <c r="C28" s="170"/>
      <c r="D28" s="171">
        <f>MAX(0,IF('CA.P.1.Q PCA Summary NetFDB'!$P$6="Without transition", 'CA.P.1.Q PCA Summary NetFDB'!N27,'CA.P.1.Q PCA Summary NetFDB'!P27))</f>
        <v>0</v>
      </c>
      <c r="E28" s="172"/>
    </row>
    <row r="29" spans="1:5">
      <c r="A29" s="475"/>
      <c r="B29" s="385" t="s">
        <v>1387</v>
      </c>
      <c r="C29" s="169">
        <f>MAX(0,IF('CA.P.1.Q PCA Summary NetFDB'!$P$6="Without transition",'CA.P.1.Q PCA Summary NetFDB'!N30,'CA.P.1.Q PCA Summary NetFDB'!P30))</f>
        <v>0</v>
      </c>
      <c r="D29" s="168"/>
      <c r="E29" s="168"/>
    </row>
    <row r="30" spans="1:5">
      <c r="A30" s="475"/>
      <c r="B30" s="385" t="s">
        <v>1388</v>
      </c>
      <c r="C30" s="169">
        <f>MAX(0,IF('CA.P.1.Q PCA Summary NetFDB'!$P$6="Without transition",'CA.P.1.Q PCA Summary NetFDB'!N31,'CA.P.1.Q PCA Summary NetFDB'!P31))</f>
        <v>0</v>
      </c>
      <c r="D30" s="168"/>
      <c r="E30" s="168"/>
    </row>
    <row r="31" spans="1:5">
      <c r="A31" s="475"/>
      <c r="B31" s="385" t="s">
        <v>1389</v>
      </c>
      <c r="C31" s="170"/>
      <c r="D31" s="171">
        <f>MAX(0,IF('CA.P.1.Q PCA Summary NetFDB'!$P$6="Without transition", 'CA.P.1.Q PCA Summary NetFDB'!N32,'CA.P.1.Q PCA Summary NetFDB'!P32))</f>
        <v>0</v>
      </c>
      <c r="E31" s="172"/>
    </row>
    <row r="32" spans="1:5">
      <c r="A32" s="475"/>
      <c r="B32" s="385" t="s">
        <v>1390</v>
      </c>
      <c r="C32" s="170"/>
      <c r="D32" s="171">
        <f>MAX(0,IF('CA.P.1.Q PCA Summary NetFDB'!$P$6="Without transition", 'CA.P.1.Q PCA Summary NetFDB'!N33,'CA.P.1.Q PCA Summary NetFDB'!P33))</f>
        <v>0</v>
      </c>
      <c r="E32" s="172"/>
    </row>
    <row r="33" spans="1:6">
      <c r="A33" s="475"/>
      <c r="B33" s="385" t="s">
        <v>1391</v>
      </c>
      <c r="C33" s="170"/>
      <c r="D33" s="171">
        <f>MAX(0,IF('CA.P.1.Q PCA Summary NetFDB'!$P$6="Without transition", 'CA.P.1.Q PCA Summary NetFDB'!N34,'CA.P.1.Q PCA Summary NetFDB'!P34))</f>
        <v>0</v>
      </c>
      <c r="E33" s="172"/>
    </row>
    <row r="34" spans="1:6">
      <c r="A34" s="475"/>
      <c r="B34" s="385" t="s">
        <v>1392</v>
      </c>
      <c r="C34" s="170"/>
      <c r="D34" s="171">
        <f>MAX(0,IF('CA.P.1.Q PCA Summary NetFDB'!$P$6="Without transition", 'CA.P.1.Q PCA Summary NetFDB'!N35,'CA.P.1.Q PCA Summary NetFDB'!P35))</f>
        <v>0</v>
      </c>
      <c r="E34" s="172"/>
    </row>
    <row r="35" spans="1:6">
      <c r="A35" s="475"/>
      <c r="B35" s="385" t="s">
        <v>1393</v>
      </c>
      <c r="C35" s="169">
        <f>MAX(0,IF('CA.P.1.Q PCA Summary NetFDB'!$P$6="Without transition",'CA.P.1.Q PCA Summary NetFDB'!N37,'CA.P.1.Q PCA Summary NetFDB'!P37))</f>
        <v>0</v>
      </c>
      <c r="D35" s="168"/>
      <c r="E35" s="168"/>
    </row>
    <row r="36" spans="1:6">
      <c r="A36" s="475"/>
      <c r="B36" s="385" t="s">
        <v>1394</v>
      </c>
      <c r="C36" s="173">
        <f>MAX(0,IF('CA.P.1.Q PCA Summary NetFDB'!$P$6="Without transition", 'CA.P.1.Q PCA Summary NetFDB'!N40,'CA.P.1.Q PCA Summary NetFDB'!P40))</f>
        <v>0</v>
      </c>
      <c r="D36" s="168"/>
      <c r="E36" s="168"/>
    </row>
    <row r="37" spans="1:6" ht="19.350000000000001" customHeight="1">
      <c r="A37" s="475"/>
      <c r="B37" s="476" t="s">
        <v>1395</v>
      </c>
      <c r="C37" s="174">
        <f>IF('CA.P.1.Q PCA Summary NetFDB'!$P$6="Without transition", 'CA.P.1.Q PCA Summary NetFDB'!N47,'CA.P.1.Q PCA Summary NetFDB'!P47)</f>
        <v>0</v>
      </c>
    </row>
    <row r="38" spans="1:6" ht="17.25" customHeight="1">
      <c r="A38" s="475"/>
      <c r="B38" s="385" t="s">
        <v>1396</v>
      </c>
      <c r="C38" s="174">
        <f>MAX(0,IF('CA.P.1.Q PCA Summary NetFDB'!$P$6="Without transition", 'CA.P.1.Q PCA Summary NetFDB'!N52,'CA.P.1.Q PCA Summary NetFDB'!P52))</f>
        <v>0</v>
      </c>
      <c r="D38" s="81"/>
      <c r="E38" s="81"/>
      <c r="F38" s="81"/>
    </row>
    <row r="39" spans="1:6" ht="19.350000000000001" customHeight="1">
      <c r="A39" s="475"/>
      <c r="B39" s="476" t="s">
        <v>1397</v>
      </c>
      <c r="C39" s="174">
        <f>SUM(C37:C38)</f>
        <v>0</v>
      </c>
      <c r="D39" s="81"/>
      <c r="E39" s="81"/>
      <c r="F39" s="81"/>
    </row>
    <row r="40" spans="1:6">
      <c r="A40" s="475"/>
      <c r="B40" s="385" t="s">
        <v>1398</v>
      </c>
      <c r="C40" s="174">
        <f>IF('CA.P.1.Q PCA Summary NetFDB'!$P$6="Without transition", 'CA.P.1.Q PCA Summary NetFDB'!N57,'CA.P.1.Q PCA Summary NetFDB'!P57)</f>
        <v>0</v>
      </c>
      <c r="D40" s="81"/>
      <c r="E40" s="81"/>
    </row>
    <row r="41" spans="1:6">
      <c r="A41" s="475"/>
      <c r="B41" s="385" t="s">
        <v>1399</v>
      </c>
      <c r="C41" s="174">
        <f>IF('CA.P.1.Q PCA Summary NetFDB'!$P$6="Without transition", 'CA.P.1.Q PCA Summary NetFDB'!N59,'CA.P.1.Q PCA Summary NetFDB'!P59)</f>
        <v>0</v>
      </c>
      <c r="D41" s="81"/>
      <c r="E41" s="81"/>
    </row>
    <row r="42" spans="1:6">
      <c r="A42" s="475"/>
      <c r="B42" s="473" t="s">
        <v>1400</v>
      </c>
      <c r="C42" s="174">
        <f>IF('CA.P.1.Q PCA Summary NetFDB'!$P$6="Without transition", 'CA.P.1.Q PCA Summary NetFDB'!N60,'CA.P.1.Q PCA Summary NetFDB'!P60)</f>
        <v>0</v>
      </c>
      <c r="D42" s="477"/>
      <c r="E42" s="81"/>
    </row>
    <row r="43" spans="1:6">
      <c r="A43" s="475"/>
      <c r="B43" s="385" t="s">
        <v>1401</v>
      </c>
      <c r="C43" s="175"/>
      <c r="D43" s="81"/>
      <c r="E43" s="81"/>
    </row>
    <row r="44" spans="1:6">
      <c r="A44" s="475"/>
      <c r="B44" s="473" t="s">
        <v>1402</v>
      </c>
      <c r="C44" s="84">
        <f>C42+C43</f>
        <v>0</v>
      </c>
      <c r="D44" s="81"/>
      <c r="E44" s="81"/>
    </row>
    <row r="45" spans="1:6">
      <c r="A45" s="475"/>
      <c r="B45" s="166"/>
      <c r="C45" s="176"/>
      <c r="D45" s="81"/>
      <c r="E45" s="81"/>
    </row>
    <row r="46" spans="1:6">
      <c r="A46" s="475"/>
      <c r="B46" s="473" t="s">
        <v>1403</v>
      </c>
      <c r="C46" s="84">
        <f>'CA.P.1.Q PCA Summary NetFDB'!N60/2</f>
        <v>0</v>
      </c>
      <c r="D46" s="81"/>
      <c r="E46" s="81"/>
    </row>
    <row r="47" spans="1:6">
      <c r="A47" s="475"/>
      <c r="B47" s="385" t="s">
        <v>1401</v>
      </c>
      <c r="C47" s="175"/>
      <c r="D47" s="81"/>
      <c r="E47" s="81"/>
    </row>
    <row r="48" spans="1:6">
      <c r="A48" s="475"/>
      <c r="B48" s="473" t="s">
        <v>1404</v>
      </c>
      <c r="C48" s="84">
        <f>C46+C47</f>
        <v>0</v>
      </c>
      <c r="D48" s="81"/>
      <c r="E48" s="81"/>
    </row>
    <row r="49" spans="1:5">
      <c r="A49" s="475"/>
      <c r="B49" s="166"/>
      <c r="C49" s="81"/>
      <c r="D49" s="81"/>
      <c r="E49" s="81"/>
    </row>
    <row r="50" spans="1:5">
      <c r="A50" s="475"/>
      <c r="B50" s="385" t="s">
        <v>1405</v>
      </c>
      <c r="C50" s="177" t="str">
        <f ca="1">IFERROR(C11/C48,"")</f>
        <v/>
      </c>
      <c r="D50" s="81"/>
      <c r="E50" s="81"/>
    </row>
    <row r="51" spans="1:5">
      <c r="B51" s="385" t="s">
        <v>1406</v>
      </c>
      <c r="C51" s="177" t="str">
        <f ca="1">IFERROR(C11/C44,"")</f>
        <v/>
      </c>
    </row>
    <row r="52" spans="1:5">
      <c r="B52" s="385" t="s">
        <v>1407</v>
      </c>
      <c r="C52" s="178" t="str">
        <f ca="1">IFERROR(C12/C48,"")</f>
        <v/>
      </c>
    </row>
    <row r="53" spans="1:5">
      <c r="B53" s="385" t="s">
        <v>1408</v>
      </c>
      <c r="C53" s="178" t="str">
        <f ca="1">IFERROR(C12/C44,"")</f>
        <v/>
      </c>
    </row>
    <row r="54" spans="1:5">
      <c r="B54" s="166"/>
    </row>
    <row r="55" spans="1:5">
      <c r="B55" s="166"/>
    </row>
    <row r="56" spans="1:5">
      <c r="B56" s="166"/>
    </row>
    <row r="57" spans="1:5">
      <c r="B57" s="166"/>
    </row>
  </sheetData>
  <sheetProtection insertHyperlinks="0"/>
  <mergeCells count="1">
    <mergeCell ref="C8:F8"/>
  </mergeCells>
  <dataValidations count="1">
    <dataValidation type="decimal" allowBlank="1" showInputMessage="1" showErrorMessage="1" errorTitle="Error" error="Please enter a number of +/- 11 digits" sqref="C47 C43 E31:E34 E23:E28 E17:E21" xr:uid="{6E9478B6-94E8-4740-A289-E581BCF482B1}">
      <formula1>-99999999999</formula1>
      <formula2>99999999999</formula2>
    </dataValidation>
  </dataValidations>
  <pageMargins left="0.7" right="0.7" top="0.75" bottom="0.75" header="0.3" footer="0.3"/>
  <pageSetup paperSize="9" scale="62" orientation="landscape" r:id="rId1"/>
  <drawing r:id="rId2"/>
  <legacyDrawing r:id="rId3"/>
  <controls>
    <mc:AlternateContent xmlns:mc="http://schemas.openxmlformats.org/markup-compatibility/2006">
      <mc:Choice Requires="x14">
        <control shapeId="25601" r:id="rId4" name="CA1Q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5</xdr:col>
                <xdr:colOff>295275</xdr:colOff>
                <xdr:row>3</xdr:row>
                <xdr:rowOff>114300</xdr:rowOff>
              </to>
            </anchor>
          </controlPr>
        </control>
      </mc:Choice>
      <mc:Fallback>
        <control shapeId="25601" r:id="rId4" name="CA1Q_Clear_Worksheet"/>
      </mc:Fallback>
    </mc:AlternateContent>
  </controls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AA6349-CC64-4BA5-8BED-9FB404E00B90}">
  <sheetPr codeName="Sheet72">
    <pageSetUpPr fitToPage="1"/>
  </sheetPr>
  <dimension ref="A1:K58"/>
  <sheetViews>
    <sheetView showGridLines="0" topLeftCell="B1" zoomScaleNormal="100" workbookViewId="0">
      <selection activeCell="B1" sqref="B1"/>
    </sheetView>
  </sheetViews>
  <sheetFormatPr defaultColWidth="9.42578125" defaultRowHeight="12.75"/>
  <cols>
    <col min="1" max="1" width="4.42578125" style="81" hidden="1" customWidth="1"/>
    <col min="2" max="2" width="75.7109375" style="166" customWidth="1"/>
    <col min="3" max="4" width="20.42578125" style="12" customWidth="1"/>
    <col min="5" max="5" width="1.5703125" style="12" customWidth="1"/>
    <col min="6" max="7" width="20.42578125" style="12" customWidth="1"/>
    <col min="8" max="8" width="1.42578125" style="12" customWidth="1"/>
    <col min="9" max="11" width="28.42578125" style="12" customWidth="1"/>
    <col min="12" max="16384" width="9.42578125" style="12"/>
  </cols>
  <sheetData>
    <row r="1" spans="1:11" ht="13.15" customHeight="1">
      <c r="B1" s="469" t="s">
        <v>1409</v>
      </c>
      <c r="C1" s="470"/>
      <c r="D1" s="470"/>
      <c r="E1" s="470"/>
      <c r="F1" s="470"/>
      <c r="G1" s="470"/>
      <c r="H1" s="470"/>
      <c r="I1" s="470"/>
      <c r="J1" s="470"/>
      <c r="K1" s="470"/>
    </row>
    <row r="2" spans="1:11" s="13" customFormat="1" ht="16.899999999999999" customHeight="1">
      <c r="B2" s="210" t="s">
        <v>593</v>
      </c>
      <c r="C2" s="211"/>
      <c r="D2" s="4"/>
      <c r="E2" s="4"/>
      <c r="F2" s="4"/>
      <c r="G2" s="478"/>
      <c r="H2" s="478"/>
      <c r="I2" s="478"/>
      <c r="J2" s="478"/>
      <c r="K2" s="478"/>
    </row>
    <row r="3" spans="1:11" s="13" customFormat="1" ht="16.899999999999999" customHeight="1">
      <c r="B3" s="210" t="s">
        <v>594</v>
      </c>
      <c r="C3" s="212"/>
      <c r="D3" s="4"/>
      <c r="E3" s="4"/>
      <c r="F3" s="4"/>
      <c r="G3" s="478"/>
      <c r="H3" s="478"/>
      <c r="I3" s="478"/>
      <c r="J3" s="478"/>
      <c r="K3" s="478"/>
    </row>
    <row r="4" spans="1:11" s="13" customFormat="1" ht="16.899999999999999" customHeight="1">
      <c r="B4" s="210" t="s">
        <v>595</v>
      </c>
      <c r="C4" s="213"/>
      <c r="D4" s="4"/>
      <c r="E4" s="4"/>
      <c r="F4" s="4"/>
      <c r="G4" s="478"/>
      <c r="H4" s="478"/>
      <c r="I4" s="478"/>
      <c r="J4" s="478"/>
      <c r="K4" s="478"/>
    </row>
    <row r="6" spans="1:11">
      <c r="B6" s="166" t="s">
        <v>596</v>
      </c>
    </row>
    <row r="7" spans="1:11">
      <c r="B7" s="471" t="s">
        <v>600</v>
      </c>
      <c r="C7" s="472" t="s">
        <v>601</v>
      </c>
      <c r="D7" s="472" t="s">
        <v>602</v>
      </c>
      <c r="F7" s="472" t="s">
        <v>603</v>
      </c>
      <c r="G7" s="472" t="s">
        <v>604</v>
      </c>
      <c r="I7" s="472" t="s">
        <v>605</v>
      </c>
      <c r="J7" s="472" t="s">
        <v>606</v>
      </c>
      <c r="K7" s="472" t="s">
        <v>607</v>
      </c>
    </row>
    <row r="8" spans="1:11">
      <c r="C8" s="679" t="s">
        <v>1410</v>
      </c>
      <c r="D8" s="681"/>
      <c r="F8" s="679" t="s">
        <v>1362</v>
      </c>
      <c r="G8" s="681"/>
    </row>
    <row r="9" spans="1:11" ht="38.25">
      <c r="C9" s="345" t="s">
        <v>1363</v>
      </c>
      <c r="D9" s="15"/>
      <c r="E9" s="15"/>
      <c r="F9" s="347" t="s">
        <v>1363</v>
      </c>
      <c r="I9" s="347" t="s">
        <v>1411</v>
      </c>
      <c r="J9" s="347" t="s">
        <v>1412</v>
      </c>
      <c r="K9" s="347" t="s">
        <v>775</v>
      </c>
    </row>
    <row r="10" spans="1:11">
      <c r="B10" s="473" t="s">
        <v>1367</v>
      </c>
      <c r="C10" s="167"/>
      <c r="D10" s="15"/>
      <c r="E10" s="15"/>
      <c r="F10" s="167"/>
      <c r="I10" s="167"/>
      <c r="J10" s="167"/>
      <c r="K10" s="167"/>
    </row>
    <row r="11" spans="1:11">
      <c r="B11" s="385" t="s">
        <v>1413</v>
      </c>
      <c r="C11" s="367"/>
      <c r="D11" s="15"/>
      <c r="E11" s="15"/>
      <c r="F11" s="90">
        <f ca="1">'CA.1.Q CA Summary'!C11</f>
        <v>0</v>
      </c>
      <c r="I11" s="179">
        <f ca="1">F11-C11</f>
        <v>0</v>
      </c>
      <c r="J11" s="479"/>
      <c r="K11" s="275" t="str">
        <f ca="1">IF(ISBLANK(J11),IF(ABS(I11)&lt;=$C$58,"","Commentary Required"),"")</f>
        <v/>
      </c>
    </row>
    <row r="12" spans="1:11">
      <c r="B12" s="385" t="s">
        <v>1369</v>
      </c>
      <c r="C12" s="367"/>
      <c r="D12" s="15"/>
      <c r="E12" s="15"/>
      <c r="F12" s="90">
        <f ca="1">'CA.1.Q CA Summary'!C12</f>
        <v>0</v>
      </c>
      <c r="I12" s="179">
        <f ca="1">F12-C12</f>
        <v>0</v>
      </c>
      <c r="J12" s="479"/>
      <c r="K12" s="275" t="str">
        <f ca="1">IF(ISBLANK(J12),IF(ABS(I12)&lt;=$C$58,"","Commentary Required"),"")</f>
        <v/>
      </c>
    </row>
    <row r="13" spans="1:11">
      <c r="B13" s="474"/>
      <c r="C13" s="15"/>
      <c r="D13" s="15"/>
      <c r="E13" s="15"/>
      <c r="F13" s="15"/>
      <c r="G13" s="15"/>
    </row>
    <row r="14" spans="1:11" ht="38.25">
      <c r="A14" s="475"/>
      <c r="C14" s="347" t="s">
        <v>1370</v>
      </c>
      <c r="D14" s="347" t="s">
        <v>1371</v>
      </c>
      <c r="E14" s="15"/>
      <c r="F14" s="347" t="s">
        <v>1370</v>
      </c>
      <c r="G14" s="347" t="s">
        <v>1371</v>
      </c>
      <c r="I14" s="347" t="s">
        <v>1411</v>
      </c>
      <c r="J14" s="347" t="s">
        <v>1412</v>
      </c>
      <c r="K14" s="347" t="s">
        <v>775</v>
      </c>
    </row>
    <row r="15" spans="1:11">
      <c r="A15" s="475"/>
      <c r="B15" s="473" t="s">
        <v>1373</v>
      </c>
      <c r="C15" s="167"/>
      <c r="D15" s="167"/>
      <c r="E15" s="15"/>
      <c r="F15" s="167"/>
      <c r="G15" s="167"/>
      <c r="I15" s="167"/>
      <c r="J15" s="167"/>
      <c r="K15" s="167"/>
    </row>
    <row r="16" spans="1:11">
      <c r="A16" s="475"/>
      <c r="B16" s="385" t="s">
        <v>1374</v>
      </c>
      <c r="C16" s="175"/>
      <c r="D16" s="167"/>
      <c r="F16" s="84">
        <f>'CA.1.Q CA Summary'!C16</f>
        <v>0</v>
      </c>
      <c r="G16" s="91"/>
      <c r="I16" s="180">
        <f>ABS(F16-C16)</f>
        <v>0</v>
      </c>
      <c r="J16" s="479"/>
      <c r="K16" s="275" t="str">
        <f t="shared" ref="K16:K42" si="0">IF(ISBLANK(J16),IF(ABS(I16)&lt;=$C$58,"","Commentary Required"),"")</f>
        <v/>
      </c>
    </row>
    <row r="17" spans="1:11">
      <c r="A17" s="475"/>
      <c r="B17" s="385" t="s">
        <v>1375</v>
      </c>
      <c r="C17" s="181"/>
      <c r="D17" s="88"/>
      <c r="F17" s="182"/>
      <c r="G17" s="84">
        <f>'CA.1.Q CA Summary'!D17</f>
        <v>0</v>
      </c>
      <c r="I17" s="180">
        <f>ABS(G17-D17)</f>
        <v>0</v>
      </c>
      <c r="J17" s="479"/>
      <c r="K17" s="275" t="str">
        <f t="shared" si="0"/>
        <v/>
      </c>
    </row>
    <row r="18" spans="1:11">
      <c r="A18" s="475"/>
      <c r="B18" s="385" t="s">
        <v>1376</v>
      </c>
      <c r="C18" s="181"/>
      <c r="D18" s="88"/>
      <c r="F18" s="182"/>
      <c r="G18" s="84">
        <f>'CA.1.Q CA Summary'!D18</f>
        <v>0</v>
      </c>
      <c r="I18" s="180">
        <f>ABS(G18-D18)</f>
        <v>0</v>
      </c>
      <c r="J18" s="479"/>
      <c r="K18" s="275" t="str">
        <f t="shared" si="0"/>
        <v/>
      </c>
    </row>
    <row r="19" spans="1:11">
      <c r="A19" s="475"/>
      <c r="B19" s="385" t="s">
        <v>1377</v>
      </c>
      <c r="C19" s="181"/>
      <c r="D19" s="88"/>
      <c r="F19" s="182"/>
      <c r="G19" s="84">
        <f>'CA.1.Q CA Summary'!D19</f>
        <v>0</v>
      </c>
      <c r="I19" s="180">
        <f>ABS(G19-D19)</f>
        <v>0</v>
      </c>
      <c r="J19" s="479"/>
      <c r="K19" s="275" t="str">
        <f t="shared" si="0"/>
        <v/>
      </c>
    </row>
    <row r="20" spans="1:11">
      <c r="A20" s="475"/>
      <c r="B20" s="385" t="s">
        <v>1378</v>
      </c>
      <c r="C20" s="181"/>
      <c r="D20" s="88"/>
      <c r="F20" s="182"/>
      <c r="G20" s="84">
        <f>'CA.1.Q CA Summary'!D20</f>
        <v>0</v>
      </c>
      <c r="I20" s="180">
        <f>ABS(G20-D20)</f>
        <v>0</v>
      </c>
      <c r="J20" s="479"/>
      <c r="K20" s="275" t="str">
        <f t="shared" si="0"/>
        <v/>
      </c>
    </row>
    <row r="21" spans="1:11">
      <c r="A21" s="475"/>
      <c r="B21" s="385" t="s">
        <v>1379</v>
      </c>
      <c r="C21" s="181"/>
      <c r="D21" s="88"/>
      <c r="F21" s="182"/>
      <c r="G21" s="84">
        <f>'CA.1.Q CA Summary'!D21</f>
        <v>0</v>
      </c>
      <c r="I21" s="180">
        <f>ABS(G21-D21)</f>
        <v>0</v>
      </c>
      <c r="J21" s="479"/>
      <c r="K21" s="275" t="str">
        <f t="shared" si="0"/>
        <v/>
      </c>
    </row>
    <row r="22" spans="1:11">
      <c r="A22" s="475"/>
      <c r="B22" s="385" t="s">
        <v>1380</v>
      </c>
      <c r="C22" s="175"/>
      <c r="D22" s="182"/>
      <c r="F22" s="84">
        <f>'CA.1.Q CA Summary'!C22</f>
        <v>0</v>
      </c>
      <c r="G22" s="182"/>
      <c r="I22" s="180">
        <f>ABS(F22-C22)</f>
        <v>0</v>
      </c>
      <c r="J22" s="479"/>
      <c r="K22" s="275" t="str">
        <f t="shared" si="0"/>
        <v/>
      </c>
    </row>
    <row r="23" spans="1:11">
      <c r="A23" s="475"/>
      <c r="B23" s="385" t="s">
        <v>1381</v>
      </c>
      <c r="C23" s="181"/>
      <c r="D23" s="88"/>
      <c r="F23" s="182"/>
      <c r="G23" s="84">
        <f>'CA.1.Q CA Summary'!D23</f>
        <v>0</v>
      </c>
      <c r="I23" s="180">
        <f t="shared" ref="I23:I28" si="1">ABS(G23-D23)</f>
        <v>0</v>
      </c>
      <c r="J23" s="479"/>
      <c r="K23" s="275" t="str">
        <f t="shared" si="0"/>
        <v/>
      </c>
    </row>
    <row r="24" spans="1:11">
      <c r="A24" s="475"/>
      <c r="B24" s="385" t="s">
        <v>1382</v>
      </c>
      <c r="C24" s="181"/>
      <c r="D24" s="88"/>
      <c r="F24" s="182"/>
      <c r="G24" s="84">
        <f>'CA.1.Q CA Summary'!D24</f>
        <v>0</v>
      </c>
      <c r="I24" s="180">
        <f t="shared" si="1"/>
        <v>0</v>
      </c>
      <c r="J24" s="479"/>
      <c r="K24" s="275" t="str">
        <f t="shared" si="0"/>
        <v/>
      </c>
    </row>
    <row r="25" spans="1:11">
      <c r="A25" s="475"/>
      <c r="B25" s="385" t="s">
        <v>1383</v>
      </c>
      <c r="C25" s="181"/>
      <c r="D25" s="88"/>
      <c r="F25" s="182"/>
      <c r="G25" s="84">
        <f>'CA.1.Q CA Summary'!D25</f>
        <v>0</v>
      </c>
      <c r="I25" s="180">
        <f t="shared" si="1"/>
        <v>0</v>
      </c>
      <c r="J25" s="479"/>
      <c r="K25" s="275" t="str">
        <f t="shared" si="0"/>
        <v/>
      </c>
    </row>
    <row r="26" spans="1:11">
      <c r="A26" s="475"/>
      <c r="B26" s="385" t="s">
        <v>1384</v>
      </c>
      <c r="C26" s="181"/>
      <c r="D26" s="88"/>
      <c r="F26" s="182"/>
      <c r="G26" s="84">
        <f>'CA.1.Q CA Summary'!D26</f>
        <v>0</v>
      </c>
      <c r="I26" s="180">
        <f t="shared" si="1"/>
        <v>0</v>
      </c>
      <c r="J26" s="479"/>
      <c r="K26" s="275" t="str">
        <f t="shared" si="0"/>
        <v/>
      </c>
    </row>
    <row r="27" spans="1:11">
      <c r="A27" s="475"/>
      <c r="B27" s="385" t="s">
        <v>1385</v>
      </c>
      <c r="C27" s="181"/>
      <c r="D27" s="88"/>
      <c r="F27" s="182"/>
      <c r="G27" s="84">
        <f>'CA.1.Q CA Summary'!D27</f>
        <v>0</v>
      </c>
      <c r="I27" s="180">
        <f t="shared" si="1"/>
        <v>0</v>
      </c>
      <c r="J27" s="479"/>
      <c r="K27" s="275" t="str">
        <f t="shared" si="0"/>
        <v/>
      </c>
    </row>
    <row r="28" spans="1:11">
      <c r="A28" s="475"/>
      <c r="B28" s="385" t="s">
        <v>1386</v>
      </c>
      <c r="C28" s="181"/>
      <c r="D28" s="88"/>
      <c r="F28" s="182"/>
      <c r="G28" s="84">
        <f>'CA.1.Q CA Summary'!D28</f>
        <v>0</v>
      </c>
      <c r="I28" s="180">
        <f t="shared" si="1"/>
        <v>0</v>
      </c>
      <c r="J28" s="479"/>
      <c r="K28" s="275" t="str">
        <f t="shared" si="0"/>
        <v/>
      </c>
    </row>
    <row r="29" spans="1:11">
      <c r="A29" s="475"/>
      <c r="B29" s="385" t="s">
        <v>1387</v>
      </c>
      <c r="C29" s="175"/>
      <c r="D29" s="183"/>
      <c r="E29" s="184"/>
      <c r="F29" s="171">
        <f>'CA.1.Q CA Summary'!C29</f>
        <v>0</v>
      </c>
      <c r="G29" s="183"/>
      <c r="H29" s="184"/>
      <c r="I29" s="180">
        <f>ABS(F29-C29)</f>
        <v>0</v>
      </c>
      <c r="J29" s="479"/>
      <c r="K29" s="275" t="str">
        <f t="shared" si="0"/>
        <v/>
      </c>
    </row>
    <row r="30" spans="1:11">
      <c r="A30" s="475"/>
      <c r="B30" s="385" t="s">
        <v>1388</v>
      </c>
      <c r="C30" s="175"/>
      <c r="D30" s="183"/>
      <c r="E30" s="184"/>
      <c r="F30" s="171">
        <f>'CA.1.Q CA Summary'!C30</f>
        <v>0</v>
      </c>
      <c r="G30" s="183"/>
      <c r="H30" s="184"/>
      <c r="I30" s="180">
        <f>ABS(F30-C30)</f>
        <v>0</v>
      </c>
      <c r="J30" s="479"/>
      <c r="K30" s="275" t="str">
        <f t="shared" si="0"/>
        <v/>
      </c>
    </row>
    <row r="31" spans="1:11">
      <c r="A31" s="475"/>
      <c r="B31" s="385" t="s">
        <v>1389</v>
      </c>
      <c r="C31" s="185"/>
      <c r="D31" s="88"/>
      <c r="E31" s="184"/>
      <c r="F31" s="183"/>
      <c r="G31" s="171">
        <f>'CA.1.Q CA Summary'!D31</f>
        <v>0</v>
      </c>
      <c r="H31" s="184"/>
      <c r="I31" s="180">
        <f>ABS(G31-D31)</f>
        <v>0</v>
      </c>
      <c r="J31" s="479"/>
      <c r="K31" s="275" t="str">
        <f t="shared" si="0"/>
        <v/>
      </c>
    </row>
    <row r="32" spans="1:11">
      <c r="A32" s="475"/>
      <c r="B32" s="385" t="s">
        <v>1390</v>
      </c>
      <c r="C32" s="185"/>
      <c r="D32" s="88"/>
      <c r="E32" s="184"/>
      <c r="F32" s="183"/>
      <c r="G32" s="171">
        <f>'CA.1.Q CA Summary'!D32</f>
        <v>0</v>
      </c>
      <c r="H32" s="184"/>
      <c r="I32" s="180">
        <f>ABS(G32-D32)</f>
        <v>0</v>
      </c>
      <c r="J32" s="479"/>
      <c r="K32" s="275" t="str">
        <f t="shared" si="0"/>
        <v/>
      </c>
    </row>
    <row r="33" spans="1:11">
      <c r="A33" s="475"/>
      <c r="B33" s="385" t="s">
        <v>1391</v>
      </c>
      <c r="C33" s="185"/>
      <c r="D33" s="88"/>
      <c r="E33" s="184"/>
      <c r="F33" s="183"/>
      <c r="G33" s="171">
        <f>'CA.1.Q CA Summary'!D33</f>
        <v>0</v>
      </c>
      <c r="H33" s="184"/>
      <c r="I33" s="180">
        <f>ABS(G33-D33)</f>
        <v>0</v>
      </c>
      <c r="J33" s="479"/>
      <c r="K33" s="275" t="str">
        <f t="shared" si="0"/>
        <v/>
      </c>
    </row>
    <row r="34" spans="1:11">
      <c r="A34" s="475"/>
      <c r="B34" s="385" t="s">
        <v>1392</v>
      </c>
      <c r="C34" s="185"/>
      <c r="D34" s="88"/>
      <c r="E34" s="184"/>
      <c r="F34" s="183"/>
      <c r="G34" s="171">
        <f>'CA.1.Q CA Summary'!D34</f>
        <v>0</v>
      </c>
      <c r="H34" s="184"/>
      <c r="I34" s="180">
        <f>ABS(G34-D34)</f>
        <v>0</v>
      </c>
      <c r="J34" s="479"/>
      <c r="K34" s="275" t="str">
        <f t="shared" si="0"/>
        <v/>
      </c>
    </row>
    <row r="35" spans="1:11">
      <c r="A35" s="475"/>
      <c r="B35" s="385" t="s">
        <v>1393</v>
      </c>
      <c r="C35" s="175"/>
      <c r="D35" s="183"/>
      <c r="E35" s="184"/>
      <c r="F35" s="171">
        <f>'CA.1.Q CA Summary'!C35</f>
        <v>0</v>
      </c>
      <c r="G35" s="183"/>
      <c r="H35" s="184"/>
      <c r="I35" s="180">
        <f t="shared" ref="I35:I42" si="2">ABS(F35-C35)</f>
        <v>0</v>
      </c>
      <c r="J35" s="479"/>
      <c r="K35" s="275" t="str">
        <f t="shared" si="0"/>
        <v/>
      </c>
    </row>
    <row r="36" spans="1:11">
      <c r="A36" s="475"/>
      <c r="B36" s="385" t="s">
        <v>1394</v>
      </c>
      <c r="C36" s="88"/>
      <c r="D36" s="183"/>
      <c r="F36" s="90">
        <f>'CA.1.Q CA Summary'!C36</f>
        <v>0</v>
      </c>
      <c r="G36" s="183"/>
      <c r="I36" s="180">
        <f t="shared" si="2"/>
        <v>0</v>
      </c>
      <c r="J36" s="479"/>
      <c r="K36" s="275" t="str">
        <f t="shared" si="0"/>
        <v/>
      </c>
    </row>
    <row r="37" spans="1:11" ht="19.350000000000001" customHeight="1">
      <c r="A37" s="475"/>
      <c r="B37" s="476" t="s">
        <v>1395</v>
      </c>
      <c r="C37" s="175"/>
      <c r="F37" s="84">
        <f>'CA.1.Q CA Summary'!C37</f>
        <v>0</v>
      </c>
      <c r="I37" s="180">
        <f t="shared" si="2"/>
        <v>0</v>
      </c>
      <c r="J37" s="479"/>
      <c r="K37" s="275" t="str">
        <f t="shared" si="0"/>
        <v/>
      </c>
    </row>
    <row r="38" spans="1:11" ht="19.350000000000001" customHeight="1">
      <c r="A38" s="475"/>
      <c r="B38" s="385" t="s">
        <v>1396</v>
      </c>
      <c r="C38" s="175"/>
      <c r="D38" s="81"/>
      <c r="F38" s="84">
        <f>'CA.1.Q CA Summary'!C38</f>
        <v>0</v>
      </c>
      <c r="G38" s="81"/>
      <c r="I38" s="180">
        <f t="shared" si="2"/>
        <v>0</v>
      </c>
      <c r="J38" s="479"/>
      <c r="K38" s="275" t="str">
        <f t="shared" si="0"/>
        <v/>
      </c>
    </row>
    <row r="39" spans="1:11" ht="19.350000000000001" customHeight="1">
      <c r="A39" s="475"/>
      <c r="B39" s="476" t="s">
        <v>1397</v>
      </c>
      <c r="C39" s="186">
        <f>SUM(C37:C38)</f>
        <v>0</v>
      </c>
      <c r="D39" s="81"/>
      <c r="F39" s="84">
        <f>'CA.1.Q CA Summary'!C39</f>
        <v>0</v>
      </c>
      <c r="G39" s="81"/>
      <c r="I39" s="180">
        <f t="shared" si="2"/>
        <v>0</v>
      </c>
      <c r="J39" s="479"/>
      <c r="K39" s="275" t="str">
        <f t="shared" si="0"/>
        <v/>
      </c>
    </row>
    <row r="40" spans="1:11">
      <c r="A40" s="475"/>
      <c r="B40" s="385" t="s">
        <v>1398</v>
      </c>
      <c r="C40" s="175"/>
      <c r="D40" s="81"/>
      <c r="F40" s="84">
        <f>'CA.1.Q CA Summary'!C40</f>
        <v>0</v>
      </c>
      <c r="G40" s="81"/>
      <c r="I40" s="180">
        <f t="shared" si="2"/>
        <v>0</v>
      </c>
      <c r="J40" s="479"/>
      <c r="K40" s="275" t="str">
        <f t="shared" si="0"/>
        <v/>
      </c>
    </row>
    <row r="41" spans="1:11">
      <c r="A41" s="475"/>
      <c r="B41" s="385" t="s">
        <v>1399</v>
      </c>
      <c r="C41" s="175"/>
      <c r="F41" s="84">
        <f>'CA.1.Q CA Summary'!C41</f>
        <v>0</v>
      </c>
      <c r="G41" s="81"/>
      <c r="I41" s="180">
        <f t="shared" si="2"/>
        <v>0</v>
      </c>
      <c r="J41" s="479"/>
      <c r="K41" s="275" t="str">
        <f t="shared" si="0"/>
        <v/>
      </c>
    </row>
    <row r="42" spans="1:11">
      <c r="A42" s="475"/>
      <c r="B42" s="473" t="s">
        <v>1400</v>
      </c>
      <c r="C42" s="186">
        <f>SUM(C39:C41)</f>
        <v>0</v>
      </c>
      <c r="F42" s="84">
        <f>'CA.1.Q CA Summary'!C42</f>
        <v>0</v>
      </c>
      <c r="G42" s="81"/>
      <c r="I42" s="180">
        <f t="shared" si="2"/>
        <v>0</v>
      </c>
      <c r="J42" s="479"/>
      <c r="K42" s="275" t="str">
        <f t="shared" si="0"/>
        <v/>
      </c>
    </row>
    <row r="43" spans="1:11">
      <c r="A43" s="475"/>
      <c r="B43" s="385" t="s">
        <v>1401</v>
      </c>
      <c r="C43" s="175"/>
      <c r="F43" s="84">
        <f>'CA.1.Q CA Summary'!C43</f>
        <v>0</v>
      </c>
      <c r="G43" s="81"/>
      <c r="I43" s="187"/>
      <c r="J43" s="188"/>
      <c r="K43" s="187"/>
    </row>
    <row r="44" spans="1:11">
      <c r="A44" s="475"/>
      <c r="B44" s="473" t="s">
        <v>1402</v>
      </c>
      <c r="C44" s="174">
        <f>C42+C43</f>
        <v>0</v>
      </c>
      <c r="F44" s="84">
        <f>'CA.1.Q CA Summary'!C44</f>
        <v>0</v>
      </c>
      <c r="G44" s="81"/>
      <c r="I44" s="187"/>
      <c r="J44" s="188"/>
      <c r="K44" s="187"/>
    </row>
    <row r="45" spans="1:11">
      <c r="A45" s="475"/>
      <c r="B45" s="480"/>
      <c r="C45" s="187"/>
      <c r="F45" s="189"/>
      <c r="G45" s="81"/>
      <c r="I45" s="187"/>
      <c r="J45" s="188"/>
      <c r="K45" s="187"/>
    </row>
    <row r="46" spans="1:11">
      <c r="A46" s="475"/>
      <c r="C46" s="81"/>
      <c r="F46" s="81"/>
      <c r="G46" s="81"/>
      <c r="I46" s="81"/>
      <c r="J46" s="81"/>
      <c r="K46" s="81"/>
    </row>
    <row r="47" spans="1:11">
      <c r="A47" s="475"/>
      <c r="B47" s="473" t="s">
        <v>1403</v>
      </c>
      <c r="C47" s="175"/>
      <c r="F47" s="84">
        <f>'CA.1.Q CA Summary'!C46</f>
        <v>0</v>
      </c>
      <c r="G47" s="81"/>
    </row>
    <row r="48" spans="1:11">
      <c r="A48" s="475"/>
      <c r="B48" s="385" t="s">
        <v>1401</v>
      </c>
      <c r="C48" s="175"/>
      <c r="F48" s="84">
        <f>'CA.1.Q CA Summary'!C47</f>
        <v>0</v>
      </c>
      <c r="G48" s="81"/>
    </row>
    <row r="49" spans="1:7">
      <c r="A49" s="475"/>
      <c r="B49" s="473" t="s">
        <v>1404</v>
      </c>
      <c r="C49" s="84">
        <f>C47+C48</f>
        <v>0</v>
      </c>
      <c r="F49" s="84">
        <f>'CA.1.Q CA Summary'!C48</f>
        <v>0</v>
      </c>
      <c r="G49" s="81"/>
    </row>
    <row r="50" spans="1:7" ht="13.5" thickBot="1"/>
    <row r="51" spans="1:7" customFormat="1" ht="15.75" thickBot="1">
      <c r="B51" s="283" t="s">
        <v>787</v>
      </c>
      <c r="C51" s="190">
        <f ca="1">COUNTIF(K:K,"Commentary required")</f>
        <v>0</v>
      </c>
      <c r="D51" s="21"/>
      <c r="E51" s="21"/>
      <c r="F51" s="21"/>
    </row>
    <row r="52" spans="1:7" customFormat="1" ht="15.75" thickBot="1">
      <c r="B52" s="283" t="s">
        <v>775</v>
      </c>
      <c r="C52" s="48" t="str">
        <f ca="1">IF(C51&gt;=1,"Explanation Required","OK")</f>
        <v>OK</v>
      </c>
      <c r="D52" s="21"/>
      <c r="E52" s="21"/>
      <c r="F52" s="21"/>
    </row>
    <row r="53" spans="1:7" customFormat="1" ht="15" customHeight="1" thickBot="1">
      <c r="A53" s="265"/>
      <c r="B53" s="481" t="s">
        <v>566</v>
      </c>
      <c r="C53" s="269"/>
      <c r="D53" s="21"/>
      <c r="E53" s="21"/>
    </row>
    <row r="55" spans="1:7" ht="13.5" thickBot="1">
      <c r="B55" s="265" t="s">
        <v>788</v>
      </c>
      <c r="C55" s="21"/>
    </row>
    <row r="56" spans="1:7" ht="12.95" customHeight="1" thickBot="1">
      <c r="B56" s="14" t="s">
        <v>567</v>
      </c>
      <c r="C56" s="284"/>
    </row>
    <row r="57" spans="1:7" ht="13.5" thickBot="1">
      <c r="B57" s="14" t="s">
        <v>789</v>
      </c>
      <c r="C57" s="482"/>
    </row>
    <row r="58" spans="1:7" ht="13.5" thickBot="1">
      <c r="B58" s="14" t="s">
        <v>790</v>
      </c>
      <c r="C58" s="286"/>
    </row>
  </sheetData>
  <sheetProtection insertHyperlinks="0"/>
  <mergeCells count="2">
    <mergeCell ref="C8:D8"/>
    <mergeCell ref="F8:G8"/>
  </mergeCells>
  <conditionalFormatting sqref="C52">
    <cfRule type="cellIs" dxfId="10" priority="5" operator="equal">
      <formula>"OK"</formula>
    </cfRule>
    <cfRule type="cellIs" dxfId="9" priority="6" operator="equal">
      <formula>"Commentary Required"</formula>
    </cfRule>
  </conditionalFormatting>
  <conditionalFormatting sqref="J11:J12">
    <cfRule type="cellIs" dxfId="8" priority="8" operator="equal">
      <formula>"Commentary Required"</formula>
    </cfRule>
  </conditionalFormatting>
  <conditionalFormatting sqref="J16:J45">
    <cfRule type="cellIs" dxfId="7" priority="7" operator="equal">
      <formula>"Commentary Required"</formula>
    </cfRule>
  </conditionalFormatting>
  <conditionalFormatting sqref="K11:K12">
    <cfRule type="cellIs" dxfId="6" priority="3" operator="equal">
      <formula>"OK"</formula>
    </cfRule>
    <cfRule type="cellIs" dxfId="5" priority="4" operator="equal">
      <formula>"Commentary Required"</formula>
    </cfRule>
  </conditionalFormatting>
  <conditionalFormatting sqref="K16:K42">
    <cfRule type="cellIs" dxfId="4" priority="1" operator="equal">
      <formula>"OK"</formula>
    </cfRule>
    <cfRule type="cellIs" dxfId="3" priority="2" operator="equal">
      <formula>"Commentary Required"</formula>
    </cfRule>
  </conditionalFormatting>
  <dataValidations count="1">
    <dataValidation type="decimal" allowBlank="1" showInputMessage="1" showErrorMessage="1" errorTitle="Error" error="Please enter a number of +/- 11 digits" sqref="C57:C58 C47:C48 C43 C40:C41 C35:C38 D31:D34 C29:C30 D23:D28 C22 D17:D21 C16 C11:C12" xr:uid="{81649FFB-96C0-4AEA-BDA5-9CB949F29716}">
      <formula1>-99999999999</formula1>
      <formula2>99999999999</formula2>
    </dataValidation>
  </dataValidations>
  <pageMargins left="0.7" right="0.7" top="0.75" bottom="0.75" header="0.3" footer="0.3"/>
  <pageSetup paperSize="9" scale="53" orientation="landscape" r:id="rId1"/>
  <drawing r:id="rId2"/>
  <legacyDrawing r:id="rId3"/>
  <controls>
    <mc:AlternateContent xmlns:mc="http://schemas.openxmlformats.org/markup-compatibility/2006">
      <mc:Choice Requires="x14">
        <control shapeId="26625" r:id="rId4" name="CA1A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6</xdr:col>
                <xdr:colOff>190500</xdr:colOff>
                <xdr:row>3</xdr:row>
                <xdr:rowOff>114300</xdr:rowOff>
              </to>
            </anchor>
          </controlPr>
        </control>
      </mc:Choice>
      <mc:Fallback>
        <control shapeId="26625" r:id="rId4" name="CA1A_Clear_Worksheet"/>
      </mc:Fallback>
    </mc:AlternateContent>
  </controls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8026A-AD0C-4D3A-9E12-CDF87B10C662}">
  <sheetPr codeName="Sheet73">
    <pageSetUpPr fitToPage="1"/>
  </sheetPr>
  <dimension ref="A1:E86"/>
  <sheetViews>
    <sheetView showGridLines="0" zoomScaleNormal="100" workbookViewId="0">
      <selection sqref="A1:B1"/>
    </sheetView>
  </sheetViews>
  <sheetFormatPr defaultColWidth="9.42578125" defaultRowHeight="12.75"/>
  <cols>
    <col min="1" max="1" width="4.42578125" style="81" customWidth="1"/>
    <col min="2" max="2" width="75.7109375" style="12" customWidth="1"/>
    <col min="3" max="5" width="40.42578125" style="12" customWidth="1"/>
    <col min="6" max="6" width="1.42578125" style="12" customWidth="1"/>
    <col min="7" max="16384" width="9.42578125" style="12"/>
  </cols>
  <sheetData>
    <row r="1" spans="1:5" ht="13.15" customHeight="1">
      <c r="A1" s="682" t="s">
        <v>1414</v>
      </c>
      <c r="B1" s="682"/>
      <c r="C1" s="483"/>
      <c r="D1" s="483"/>
    </row>
    <row r="2" spans="1:5" s="13" customFormat="1" ht="16.899999999999999" customHeight="1">
      <c r="A2" s="683" t="s">
        <v>593</v>
      </c>
      <c r="B2" s="683"/>
      <c r="C2" s="211"/>
      <c r="D2" s="4"/>
    </row>
    <row r="3" spans="1:5" s="13" customFormat="1" ht="16.899999999999999" customHeight="1">
      <c r="A3" s="683" t="s">
        <v>594</v>
      </c>
      <c r="B3" s="683"/>
      <c r="C3" s="212"/>
      <c r="D3" s="4"/>
    </row>
    <row r="4" spans="1:5" s="13" customFormat="1" ht="16.899999999999999" customHeight="1">
      <c r="A4" s="683" t="s">
        <v>595</v>
      </c>
      <c r="B4" s="683"/>
      <c r="C4" s="213"/>
      <c r="D4" s="4"/>
    </row>
    <row r="5" spans="1:5" s="15" customFormat="1">
      <c r="A5" s="166"/>
      <c r="B5" s="166"/>
      <c r="C5" s="484"/>
      <c r="D5" s="484"/>
    </row>
    <row r="6" spans="1:5">
      <c r="B6" s="81" t="s">
        <v>596</v>
      </c>
    </row>
    <row r="7" spans="1:5">
      <c r="B7" s="381" t="s">
        <v>600</v>
      </c>
      <c r="C7" s="381" t="s">
        <v>601</v>
      </c>
      <c r="D7" s="381" t="s">
        <v>602</v>
      </c>
      <c r="E7" s="381" t="s">
        <v>603</v>
      </c>
    </row>
    <row r="8" spans="1:5">
      <c r="B8" s="81"/>
      <c r="C8" s="684" t="s">
        <v>1415</v>
      </c>
      <c r="D8" s="685"/>
      <c r="E8" s="686"/>
    </row>
    <row r="9" spans="1:5">
      <c r="A9" s="81">
        <v>1</v>
      </c>
      <c r="B9" s="485" t="s">
        <v>1416</v>
      </c>
      <c r="C9" s="486" t="s">
        <v>1417</v>
      </c>
      <c r="D9" s="487" t="s">
        <v>870</v>
      </c>
      <c r="E9" s="488" t="s">
        <v>1418</v>
      </c>
    </row>
    <row r="10" spans="1:5">
      <c r="A10" s="489">
        <v>2</v>
      </c>
      <c r="B10" s="490" t="s">
        <v>1419</v>
      </c>
      <c r="C10" s="491"/>
    </row>
    <row r="11" spans="1:5">
      <c r="A11" s="489">
        <v>3</v>
      </c>
      <c r="B11" s="492" t="s">
        <v>1420</v>
      </c>
      <c r="C11" s="493"/>
    </row>
    <row r="12" spans="1:5" ht="25.5">
      <c r="A12" s="489" t="s">
        <v>1421</v>
      </c>
      <c r="B12" s="494" t="s">
        <v>1422</v>
      </c>
      <c r="C12" s="493"/>
    </row>
    <row r="13" spans="1:5">
      <c r="A13" s="489">
        <v>4</v>
      </c>
      <c r="B13" s="495" t="s">
        <v>1423</v>
      </c>
      <c r="C13" s="493"/>
    </row>
    <row r="14" spans="1:5">
      <c r="A14" s="489">
        <v>5</v>
      </c>
      <c r="B14" s="495" t="s">
        <v>1424</v>
      </c>
      <c r="C14" s="496"/>
    </row>
    <row r="15" spans="1:5">
      <c r="A15" s="489">
        <v>6</v>
      </c>
      <c r="B15" s="492" t="s">
        <v>1425</v>
      </c>
      <c r="C15" s="496"/>
    </row>
    <row r="16" spans="1:5">
      <c r="A16" s="489">
        <v>7</v>
      </c>
      <c r="B16" s="492" t="s">
        <v>1426</v>
      </c>
      <c r="C16" s="496"/>
    </row>
    <row r="17" spans="1:4">
      <c r="A17" s="489">
        <v>8</v>
      </c>
      <c r="B17" s="495" t="s">
        <v>1427</v>
      </c>
      <c r="C17" s="496"/>
    </row>
    <row r="18" spans="1:4">
      <c r="A18" s="489">
        <v>9</v>
      </c>
      <c r="B18" s="495" t="s">
        <v>1428</v>
      </c>
      <c r="C18" s="496"/>
    </row>
    <row r="19" spans="1:4" ht="38.25">
      <c r="A19" s="489" t="s">
        <v>1429</v>
      </c>
      <c r="B19" s="494" t="s">
        <v>1430</v>
      </c>
      <c r="C19" s="496"/>
    </row>
    <row r="20" spans="1:4">
      <c r="A20" s="489">
        <v>10</v>
      </c>
      <c r="B20" s="497" t="s">
        <v>1431</v>
      </c>
      <c r="C20" s="498"/>
      <c r="D20" s="191">
        <f>SUM(C11,C13:C18)</f>
        <v>0</v>
      </c>
    </row>
    <row r="21" spans="1:4">
      <c r="A21" s="166">
        <v>11</v>
      </c>
      <c r="B21" s="499" t="s">
        <v>1432</v>
      </c>
      <c r="C21" s="498"/>
    </row>
    <row r="22" spans="1:4" ht="25.5">
      <c r="A22" s="489">
        <v>12</v>
      </c>
      <c r="B22" s="492" t="s">
        <v>1433</v>
      </c>
      <c r="C22" s="496"/>
    </row>
    <row r="23" spans="1:4" ht="25.5">
      <c r="A23" s="166">
        <v>13</v>
      </c>
      <c r="B23" s="492" t="s">
        <v>1434</v>
      </c>
      <c r="C23" s="496"/>
    </row>
    <row r="24" spans="1:4" ht="25.5">
      <c r="A24" s="489">
        <v>14</v>
      </c>
      <c r="B24" s="492" t="s">
        <v>1435</v>
      </c>
      <c r="C24" s="496"/>
    </row>
    <row r="25" spans="1:4" ht="25.5">
      <c r="A25" s="166">
        <v>15</v>
      </c>
      <c r="B25" s="492" t="s">
        <v>1436</v>
      </c>
      <c r="C25" s="496"/>
    </row>
    <row r="26" spans="1:4">
      <c r="A26" s="489">
        <v>16</v>
      </c>
      <c r="B26" s="492" t="s">
        <v>1437</v>
      </c>
      <c r="C26" s="496"/>
    </row>
    <row r="27" spans="1:4">
      <c r="A27" s="166">
        <v>17</v>
      </c>
      <c r="B27" s="495" t="s">
        <v>1438</v>
      </c>
      <c r="C27" s="496"/>
    </row>
    <row r="28" spans="1:4" ht="29.65" customHeight="1">
      <c r="A28" s="489">
        <v>18</v>
      </c>
      <c r="B28" s="492" t="s">
        <v>1439</v>
      </c>
      <c r="C28" s="496"/>
    </row>
    <row r="29" spans="1:4" ht="25.5">
      <c r="A29" s="166">
        <v>19</v>
      </c>
      <c r="B29" s="492" t="s">
        <v>1440</v>
      </c>
      <c r="C29" s="496"/>
    </row>
    <row r="30" spans="1:4" ht="25.5">
      <c r="A30" s="489">
        <v>20</v>
      </c>
      <c r="B30" s="492" t="s">
        <v>1441</v>
      </c>
      <c r="C30" s="496"/>
    </row>
    <row r="31" spans="1:4" ht="25.5">
      <c r="A31" s="166">
        <v>21</v>
      </c>
      <c r="B31" s="492" t="s">
        <v>1442</v>
      </c>
      <c r="C31" s="496"/>
    </row>
    <row r="32" spans="1:4" ht="25.5">
      <c r="A32" s="489">
        <v>22</v>
      </c>
      <c r="B32" s="492" t="s">
        <v>1443</v>
      </c>
      <c r="C32" s="496"/>
    </row>
    <row r="33" spans="1:4" ht="25.5">
      <c r="A33" s="166">
        <v>23</v>
      </c>
      <c r="B33" s="492" t="s">
        <v>1444</v>
      </c>
      <c r="C33" s="496"/>
    </row>
    <row r="34" spans="1:4" ht="25.5">
      <c r="A34" s="489">
        <v>24</v>
      </c>
      <c r="B34" s="492" t="s">
        <v>1445</v>
      </c>
      <c r="C34" s="496"/>
    </row>
    <row r="35" spans="1:4" ht="25.5">
      <c r="A35" s="489">
        <v>25</v>
      </c>
      <c r="B35" s="492" t="s">
        <v>1446</v>
      </c>
      <c r="C35" s="496"/>
    </row>
    <row r="36" spans="1:4">
      <c r="A36" s="166">
        <v>26</v>
      </c>
      <c r="B36" s="492" t="s">
        <v>1447</v>
      </c>
      <c r="C36" s="496"/>
    </row>
    <row r="37" spans="1:4" ht="25.5">
      <c r="A37" s="166">
        <v>27</v>
      </c>
      <c r="B37" s="500" t="s">
        <v>1448</v>
      </c>
      <c r="C37" s="367"/>
    </row>
    <row r="38" spans="1:4">
      <c r="A38" s="166">
        <v>28</v>
      </c>
      <c r="B38" s="492" t="s">
        <v>1449</v>
      </c>
      <c r="C38" s="496"/>
    </row>
    <row r="39" spans="1:4">
      <c r="A39" s="166">
        <v>29</v>
      </c>
      <c r="B39" s="495" t="s">
        <v>1450</v>
      </c>
      <c r="C39" s="496"/>
    </row>
    <row r="40" spans="1:4">
      <c r="A40" s="166">
        <v>30</v>
      </c>
      <c r="B40" s="497" t="s">
        <v>1451</v>
      </c>
      <c r="C40" s="498"/>
      <c r="D40" s="191">
        <f>SUM(C22:C39)</f>
        <v>0</v>
      </c>
    </row>
    <row r="41" spans="1:4">
      <c r="A41" s="166">
        <v>31</v>
      </c>
      <c r="B41" s="497" t="s">
        <v>1452</v>
      </c>
      <c r="C41" s="498"/>
      <c r="D41" s="191">
        <f>D20-D40</f>
        <v>0</v>
      </c>
    </row>
    <row r="42" spans="1:4">
      <c r="A42" s="489"/>
      <c r="B42" s="428"/>
      <c r="C42" s="13"/>
    </row>
    <row r="43" spans="1:4">
      <c r="A43" s="166">
        <v>32</v>
      </c>
      <c r="B43" s="499" t="s">
        <v>1453</v>
      </c>
      <c r="C43" s="498"/>
    </row>
    <row r="44" spans="1:4">
      <c r="A44" s="489">
        <v>33</v>
      </c>
      <c r="B44" s="492" t="s">
        <v>1454</v>
      </c>
      <c r="C44" s="496"/>
    </row>
    <row r="45" spans="1:4">
      <c r="A45" s="489" t="s">
        <v>1455</v>
      </c>
      <c r="B45" s="494" t="s">
        <v>1456</v>
      </c>
      <c r="C45" s="496"/>
    </row>
    <row r="46" spans="1:4">
      <c r="A46" s="489">
        <v>34</v>
      </c>
      <c r="B46" s="501" t="s">
        <v>1457</v>
      </c>
      <c r="C46" s="498"/>
      <c r="D46" s="191">
        <f>C44</f>
        <v>0</v>
      </c>
    </row>
    <row r="47" spans="1:4">
      <c r="A47" s="489">
        <v>35</v>
      </c>
      <c r="B47" s="490" t="s">
        <v>1458</v>
      </c>
      <c r="C47" s="498"/>
    </row>
    <row r="48" spans="1:4" ht="25.5">
      <c r="A48" s="489">
        <v>36</v>
      </c>
      <c r="B48" s="502" t="s">
        <v>1435</v>
      </c>
      <c r="C48" s="496"/>
    </row>
    <row r="49" spans="1:5" ht="25.5">
      <c r="A49" s="489">
        <v>37</v>
      </c>
      <c r="B49" s="492" t="s">
        <v>1459</v>
      </c>
      <c r="C49" s="496"/>
    </row>
    <row r="50" spans="1:5" ht="25.5">
      <c r="A50" s="489">
        <v>38</v>
      </c>
      <c r="B50" s="492" t="s">
        <v>1460</v>
      </c>
      <c r="C50" s="496"/>
    </row>
    <row r="51" spans="1:5" ht="25.5">
      <c r="A51" s="489">
        <v>39</v>
      </c>
      <c r="B51" s="492" t="s">
        <v>1461</v>
      </c>
      <c r="C51" s="496"/>
    </row>
    <row r="52" spans="1:5">
      <c r="A52" s="489">
        <v>40</v>
      </c>
      <c r="B52" s="492" t="s">
        <v>1462</v>
      </c>
      <c r="C52" s="496"/>
    </row>
    <row r="53" spans="1:5">
      <c r="A53" s="489">
        <v>41</v>
      </c>
      <c r="B53" s="492" t="s">
        <v>1463</v>
      </c>
      <c r="C53" s="496"/>
    </row>
    <row r="54" spans="1:5">
      <c r="A54" s="489">
        <v>42</v>
      </c>
      <c r="B54" s="497" t="s">
        <v>1464</v>
      </c>
      <c r="C54" s="498"/>
      <c r="D54" s="191">
        <f>SUM(C48:C53)</f>
        <v>0</v>
      </c>
    </row>
    <row r="55" spans="1:5">
      <c r="A55" s="489">
        <v>43</v>
      </c>
      <c r="B55" s="497" t="s">
        <v>1465</v>
      </c>
      <c r="C55" s="498"/>
      <c r="D55" s="191">
        <f>D46-D54</f>
        <v>0</v>
      </c>
    </row>
    <row r="56" spans="1:5">
      <c r="A56" s="489">
        <v>44</v>
      </c>
      <c r="B56" s="497" t="s">
        <v>1466</v>
      </c>
      <c r="C56" s="498"/>
      <c r="D56" s="191" t="str" cm="1">
        <f t="array" aca="1" ref="D56" ca="1">IFERROR(IF(INDIRECT("'Cover Page'!F7")="Quarterly_8W_F+CA", (INDIRECT("'CA.P.1.Q PCA Summary NetFDB'!N60")+INDIRECT("'CA.1.Q CA Summary'!C43"))*10%, IF(INDIRECT("'Cover Page'!F7")="Annual_6M_F+CA",(INDIRECT("'CA.P.1.A PCA Summary NetFDB'!N60")+INDIRECT("'CA.1 CA Summary'!C43"))*10%, IF(INDIRECT("'Cover Page'!F7")="Quarterly_Captive", INDIRECT("'CA.C.1 CA Summary'!C20")*10%, IF(INDIRECT("'Cover Page'!F7")="Annual_Captive", INDIRECT("'CA.C.1 CA Summary'!C20")*10%, IF(INDIRECT("'Cover Page'!F7")=" Annual_Marine", INDIRECT("'CA.MM.1.A CA Summary'!C20")*10%, IF(INDIRECT("'Cover Page'!F7")=" Annual_ Lloyds", INDIRECT("'CA.L.1.A CA Summary'!C22")*10%)))))),"")</f>
        <v/>
      </c>
    </row>
    <row r="57" spans="1:5">
      <c r="A57" s="489">
        <v>45</v>
      </c>
      <c r="B57" s="497" t="s">
        <v>1467</v>
      </c>
      <c r="C57" s="498"/>
      <c r="D57" s="498"/>
      <c r="E57" s="191">
        <f ca="1">MIN(D55:D56)</f>
        <v>0</v>
      </c>
    </row>
    <row r="58" spans="1:5">
      <c r="A58" s="489"/>
      <c r="B58" s="428"/>
      <c r="C58" s="503"/>
    </row>
    <row r="59" spans="1:5">
      <c r="A59" s="489">
        <v>46</v>
      </c>
      <c r="B59" s="497" t="s">
        <v>1468</v>
      </c>
      <c r="C59" s="498"/>
      <c r="D59" s="498"/>
      <c r="E59" s="191">
        <f ca="1">E57+D41</f>
        <v>0</v>
      </c>
    </row>
    <row r="60" spans="1:5">
      <c r="A60" s="489"/>
      <c r="B60" s="504"/>
      <c r="C60" s="505"/>
    </row>
    <row r="61" spans="1:5">
      <c r="A61" s="489">
        <v>47</v>
      </c>
      <c r="B61" s="499" t="s">
        <v>1469</v>
      </c>
      <c r="C61" s="498"/>
    </row>
    <row r="62" spans="1:5" ht="21.6" customHeight="1">
      <c r="A62" s="489">
        <v>48</v>
      </c>
      <c r="B62" s="492" t="s">
        <v>1470</v>
      </c>
      <c r="C62" s="191">
        <f ca="1">D55-E57</f>
        <v>0</v>
      </c>
    </row>
    <row r="63" spans="1:5">
      <c r="A63" s="489">
        <v>49</v>
      </c>
      <c r="B63" s="492" t="s">
        <v>1471</v>
      </c>
      <c r="C63" s="496"/>
    </row>
    <row r="64" spans="1:5">
      <c r="A64" s="489" t="s">
        <v>1472</v>
      </c>
      <c r="B64" s="494" t="s">
        <v>1473</v>
      </c>
      <c r="C64" s="496"/>
    </row>
    <row r="65" spans="1:4">
      <c r="A65" s="489">
        <v>50</v>
      </c>
      <c r="B65" s="506" t="s">
        <v>1474</v>
      </c>
      <c r="C65" s="498"/>
    </row>
    <row r="66" spans="1:4">
      <c r="A66" s="489">
        <v>51</v>
      </c>
      <c r="B66" s="494" t="s">
        <v>1475</v>
      </c>
      <c r="C66" s="191">
        <f>C34</f>
        <v>0</v>
      </c>
    </row>
    <row r="67" spans="1:4">
      <c r="A67" s="489">
        <v>52</v>
      </c>
      <c r="B67" s="494" t="s">
        <v>1476</v>
      </c>
      <c r="C67" s="191">
        <f>C35</f>
        <v>0</v>
      </c>
    </row>
    <row r="68" spans="1:4">
      <c r="A68" s="489">
        <v>53</v>
      </c>
      <c r="B68" s="494" t="s">
        <v>1477</v>
      </c>
      <c r="C68" s="191">
        <f>C27</f>
        <v>0</v>
      </c>
    </row>
    <row r="69" spans="1:4">
      <c r="A69" s="489">
        <v>54</v>
      </c>
      <c r="B69" s="494" t="s">
        <v>1478</v>
      </c>
      <c r="C69" s="191">
        <f>C37</f>
        <v>0</v>
      </c>
    </row>
    <row r="70" spans="1:4">
      <c r="A70" s="489"/>
      <c r="B70" s="494"/>
      <c r="C70" s="192"/>
    </row>
    <row r="71" spans="1:4">
      <c r="A71" s="489">
        <v>55</v>
      </c>
      <c r="B71" s="497" t="s">
        <v>1479</v>
      </c>
      <c r="C71" s="507"/>
      <c r="D71" s="191">
        <f ca="1">SUM(C62:C63,C66:C69)</f>
        <v>0</v>
      </c>
    </row>
    <row r="72" spans="1:4">
      <c r="A72" s="489">
        <v>56</v>
      </c>
      <c r="B72" s="499" t="s">
        <v>1480</v>
      </c>
      <c r="C72" s="507"/>
    </row>
    <row r="73" spans="1:4" ht="25.5">
      <c r="A73" s="489">
        <v>57</v>
      </c>
      <c r="B73" s="492" t="s">
        <v>1435</v>
      </c>
      <c r="C73" s="496"/>
    </row>
    <row r="74" spans="1:4" ht="25.5">
      <c r="A74" s="489">
        <v>58</v>
      </c>
      <c r="B74" s="492" t="s">
        <v>1459</v>
      </c>
      <c r="C74" s="496"/>
    </row>
    <row r="75" spans="1:4" ht="38.25">
      <c r="A75" s="489">
        <v>59</v>
      </c>
      <c r="B75" s="492" t="s">
        <v>1481</v>
      </c>
      <c r="C75" s="496"/>
    </row>
    <row r="76" spans="1:4">
      <c r="A76" s="489">
        <v>60</v>
      </c>
      <c r="B76" s="492" t="s">
        <v>1482</v>
      </c>
      <c r="C76" s="496"/>
    </row>
    <row r="77" spans="1:4">
      <c r="A77" s="489">
        <v>61</v>
      </c>
      <c r="B77" s="508" t="s">
        <v>1463</v>
      </c>
      <c r="C77" s="496"/>
    </row>
    <row r="78" spans="1:4">
      <c r="A78" s="489">
        <v>62</v>
      </c>
      <c r="B78" s="497" t="s">
        <v>1483</v>
      </c>
      <c r="C78" s="507"/>
      <c r="D78" s="191">
        <f>SUM(C73:C77)</f>
        <v>0</v>
      </c>
    </row>
    <row r="79" spans="1:4">
      <c r="A79" s="166"/>
      <c r="B79" s="428"/>
      <c r="C79" s="193"/>
    </row>
    <row r="80" spans="1:4">
      <c r="A80" s="166">
        <v>63</v>
      </c>
      <c r="B80" s="506" t="s">
        <v>1484</v>
      </c>
      <c r="C80" s="498"/>
      <c r="D80" s="191">
        <f ca="1">D71-D78</f>
        <v>0</v>
      </c>
    </row>
    <row r="81" spans="1:5">
      <c r="A81" s="166">
        <v>64</v>
      </c>
      <c r="B81" s="506" t="s">
        <v>1485</v>
      </c>
      <c r="C81" s="498"/>
      <c r="D81" s="191" t="str" cm="1">
        <f t="array" aca="1" ref="D81" ca="1">IFERROR(IF(INDIRECT("'Cover Page'!F7")="Quarterly_8W_F+CA", (INDIRECT("'CA.P.1.Q PCA Summary NetFDB'!N60")+INDIRECT("'CA.1.Q CA Summary'!C43"))*50%, IF(INDIRECT("'Cover Page'!F7")="Annual_6M_F+CA",(INDIRECT("'CA.P.1.A PCA Summary NetFDB'!N60")+INDIRECT("'CA.1 CA Summary'!C43"))*50%, IF(INDIRECT("'Cover Page'!F7")="Quarterly_Captive", INDIRECT("'CA.C.1 CA Summary'!C20")*50%, IF(INDIRECT("'Cover Page'!F7")="Annual_Captive", INDIRECT("'CA.C.1 CA Summary'!C20")*50%, IF(INDIRECT("'Cover Page'!F7")=" Annual_Marine", INDIRECT("'CA.MM.1.A CA Summary'!C20")*50%, IF(INDIRECT("'Cover Page'!F7")=" Annual_ Lloyds", INDIRECT("'CA.L.1.A CA Summary'!C22")*50%)))))),"")</f>
        <v/>
      </c>
    </row>
    <row r="82" spans="1:5">
      <c r="A82" s="166">
        <v>65</v>
      </c>
      <c r="B82" s="497" t="s">
        <v>1486</v>
      </c>
      <c r="C82" s="498"/>
      <c r="D82" s="498"/>
      <c r="E82" s="191">
        <f ca="1">MIN(D80:D81)</f>
        <v>0</v>
      </c>
    </row>
    <row r="83" spans="1:5">
      <c r="A83" s="166"/>
      <c r="B83" s="15"/>
    </row>
    <row r="84" spans="1:5">
      <c r="A84" s="489">
        <v>66</v>
      </c>
      <c r="B84" s="497" t="s">
        <v>1487</v>
      </c>
      <c r="C84" s="498"/>
      <c r="D84" s="498"/>
      <c r="E84" s="191">
        <f ca="1">E82+E59</f>
        <v>0</v>
      </c>
    </row>
    <row r="85" spans="1:5">
      <c r="A85" s="166"/>
      <c r="B85" s="15"/>
    </row>
    <row r="86" spans="1:5">
      <c r="A86" s="166"/>
      <c r="B86" s="15"/>
    </row>
  </sheetData>
  <sheetProtection insertHyperlinks="0"/>
  <mergeCells count="5">
    <mergeCell ref="A1:B1"/>
    <mergeCell ref="A2:B2"/>
    <mergeCell ref="A3:B3"/>
    <mergeCell ref="A4:B4"/>
    <mergeCell ref="C8:E8"/>
  </mergeCells>
  <dataValidations count="1">
    <dataValidation type="decimal" allowBlank="1" showInputMessage="1" showErrorMessage="1" errorTitle="Error" error="Please enter a number of +/- 11 digits" sqref="C73:C77 C63:C64 C48:C53 C44:C45 C22:C39 C11:C19" xr:uid="{50989B74-BEF0-4C13-A206-C0875C80E7B8}">
      <formula1>-99999999999</formula1>
      <formula2>99999999999</formula2>
    </dataValidation>
  </dataValidations>
  <pageMargins left="0.7" right="0.7" top="0.75" bottom="0.75" header="0.3" footer="0.3"/>
  <pageSetup paperSize="8" scale="65" orientation="portrait" r:id="rId1"/>
  <drawing r:id="rId2"/>
  <legacyDrawing r:id="rId3"/>
  <controls>
    <mc:AlternateContent xmlns:mc="http://schemas.openxmlformats.org/markup-compatibility/2006">
      <mc:Choice Requires="x14">
        <control shapeId="27649" r:id="rId4" name="CAR1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4</xdr:col>
                <xdr:colOff>1657350</xdr:colOff>
                <xdr:row>3</xdr:row>
                <xdr:rowOff>114300</xdr:rowOff>
              </to>
            </anchor>
          </controlPr>
        </control>
      </mc:Choice>
      <mc:Fallback>
        <control shapeId="27649" r:id="rId4" name="CAR1_Clear_Worksheet"/>
      </mc:Fallback>
    </mc:AlternateContent>
  </controls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36EF-8C65-44EC-AB57-05D764669D97}">
  <sheetPr codeName="Sheet74">
    <pageSetUpPr fitToPage="1"/>
  </sheetPr>
  <dimension ref="A1:V56"/>
  <sheetViews>
    <sheetView showGridLines="0" zoomScaleNormal="100" workbookViewId="0">
      <selection sqref="A1:B1"/>
    </sheetView>
  </sheetViews>
  <sheetFormatPr defaultColWidth="9.42578125" defaultRowHeight="12.75"/>
  <cols>
    <col min="1" max="1" width="4.42578125" style="15" customWidth="1"/>
    <col min="2" max="2" width="65.42578125" style="12" customWidth="1"/>
    <col min="3" max="3" width="53.42578125" style="12" customWidth="1"/>
    <col min="4" max="4" width="1.42578125" style="12" customWidth="1"/>
    <col min="5" max="19" width="30.42578125" style="12" customWidth="1"/>
    <col min="20" max="20" width="26.5703125" style="12" customWidth="1"/>
    <col min="21" max="16384" width="9.42578125" style="12"/>
  </cols>
  <sheetData>
    <row r="1" spans="1:20" ht="13.15" customHeight="1">
      <c r="A1" s="687" t="s">
        <v>1488</v>
      </c>
      <c r="B1" s="687"/>
      <c r="C1" s="209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</row>
    <row r="2" spans="1:20" s="13" customFormat="1" ht="16.899999999999999" customHeight="1">
      <c r="A2" s="683" t="s">
        <v>593</v>
      </c>
      <c r="B2" s="683"/>
      <c r="C2" s="211"/>
    </row>
    <row r="3" spans="1:20" s="13" customFormat="1" ht="16.899999999999999" customHeight="1">
      <c r="A3" s="683" t="s">
        <v>594</v>
      </c>
      <c r="B3" s="683"/>
      <c r="C3" s="212"/>
    </row>
    <row r="4" spans="1:20" s="13" customFormat="1" ht="16.899999999999999" customHeight="1">
      <c r="A4" s="683" t="s">
        <v>595</v>
      </c>
      <c r="B4" s="683"/>
      <c r="C4" s="213"/>
    </row>
    <row r="5" spans="1:20">
      <c r="B5" s="166"/>
      <c r="C5" s="484"/>
    </row>
    <row r="6" spans="1:20" ht="13.5" thickBot="1">
      <c r="B6" s="81" t="s">
        <v>596</v>
      </c>
    </row>
    <row r="7" spans="1:20" ht="15" thickBot="1">
      <c r="A7" s="688" t="s">
        <v>1489</v>
      </c>
      <c r="B7" s="689"/>
      <c r="C7" s="509" t="s">
        <v>1490</v>
      </c>
      <c r="E7" s="194" t="s">
        <v>1491</v>
      </c>
      <c r="F7" s="194" t="s">
        <v>1492</v>
      </c>
      <c r="G7" s="194" t="s">
        <v>1493</v>
      </c>
      <c r="H7" s="194" t="s">
        <v>1494</v>
      </c>
      <c r="I7" s="194" t="s">
        <v>1495</v>
      </c>
      <c r="J7" s="194" t="s">
        <v>1496</v>
      </c>
      <c r="K7" s="194" t="s">
        <v>1497</v>
      </c>
      <c r="L7" s="194" t="s">
        <v>1498</v>
      </c>
      <c r="M7" s="194" t="s">
        <v>1499</v>
      </c>
      <c r="N7" s="194" t="s">
        <v>1500</v>
      </c>
      <c r="O7" s="194" t="s">
        <v>1501</v>
      </c>
      <c r="P7" s="194" t="s">
        <v>1502</v>
      </c>
      <c r="Q7" s="194" t="s">
        <v>1503</v>
      </c>
      <c r="R7" s="194" t="s">
        <v>1504</v>
      </c>
      <c r="S7" s="194" t="s">
        <v>1505</v>
      </c>
      <c r="T7" s="510" t="s">
        <v>796</v>
      </c>
    </row>
    <row r="8" spans="1:20" ht="26.25" customHeight="1" thickBot="1">
      <c r="A8" s="511">
        <v>1</v>
      </c>
      <c r="B8" s="512" t="s">
        <v>548</v>
      </c>
      <c r="C8" s="513" t="s">
        <v>1506</v>
      </c>
      <c r="E8" s="514"/>
      <c r="F8" s="514"/>
      <c r="G8" s="514"/>
      <c r="H8" s="514"/>
      <c r="I8" s="514"/>
      <c r="J8" s="514"/>
      <c r="K8" s="514"/>
      <c r="L8" s="514"/>
      <c r="M8" s="514"/>
      <c r="N8" s="514"/>
      <c r="O8" s="514"/>
      <c r="P8" s="514"/>
      <c r="Q8" s="514"/>
      <c r="R8" s="514"/>
      <c r="S8" s="514"/>
      <c r="T8" s="510"/>
    </row>
    <row r="9" spans="1:20" ht="26.25" customHeight="1" thickBot="1">
      <c r="A9" s="511">
        <v>2</v>
      </c>
      <c r="B9" s="512" t="s">
        <v>549</v>
      </c>
      <c r="C9" s="513" t="s">
        <v>1506</v>
      </c>
      <c r="E9" s="514"/>
      <c r="F9" s="514"/>
      <c r="G9" s="514"/>
      <c r="H9" s="514"/>
      <c r="I9" s="514"/>
      <c r="J9" s="514"/>
      <c r="K9" s="514"/>
      <c r="L9" s="514"/>
      <c r="M9" s="514"/>
      <c r="N9" s="514"/>
      <c r="O9" s="514"/>
      <c r="P9" s="514"/>
      <c r="Q9" s="514"/>
      <c r="R9" s="514"/>
      <c r="S9" s="514"/>
      <c r="T9" s="510"/>
    </row>
    <row r="10" spans="1:20" ht="26.25" customHeight="1" thickBot="1">
      <c r="A10" s="511">
        <v>3</v>
      </c>
      <c r="B10" s="515" t="s">
        <v>550</v>
      </c>
      <c r="C10" s="513" t="s">
        <v>1506</v>
      </c>
      <c r="E10" s="514"/>
      <c r="F10" s="514"/>
      <c r="G10" s="514"/>
      <c r="H10" s="514"/>
      <c r="I10" s="514"/>
      <c r="J10" s="514"/>
      <c r="K10" s="514"/>
      <c r="L10" s="514"/>
      <c r="M10" s="514"/>
      <c r="N10" s="514"/>
      <c r="O10" s="514"/>
      <c r="P10" s="514"/>
      <c r="Q10" s="514"/>
      <c r="R10" s="514"/>
      <c r="S10" s="514"/>
      <c r="T10" s="510"/>
    </row>
    <row r="11" spans="1:20" ht="13.5" thickBot="1">
      <c r="A11" s="516"/>
      <c r="B11" s="517" t="s">
        <v>1507</v>
      </c>
      <c r="C11" s="513"/>
      <c r="E11" s="195"/>
      <c r="F11" s="195"/>
      <c r="G11" s="195"/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510"/>
    </row>
    <row r="12" spans="1:20" ht="13.5" customHeight="1" thickBot="1">
      <c r="A12" s="511">
        <v>4</v>
      </c>
      <c r="B12" s="515" t="s">
        <v>1508</v>
      </c>
      <c r="C12" s="513" t="s">
        <v>1509</v>
      </c>
      <c r="E12" s="514"/>
      <c r="F12" s="514"/>
      <c r="G12" s="514"/>
      <c r="H12" s="514"/>
      <c r="I12" s="514"/>
      <c r="J12" s="514"/>
      <c r="K12" s="514"/>
      <c r="L12" s="514"/>
      <c r="M12" s="514"/>
      <c r="N12" s="514"/>
      <c r="O12" s="514"/>
      <c r="P12" s="514"/>
      <c r="Q12" s="514"/>
      <c r="R12" s="514"/>
      <c r="S12" s="514"/>
      <c r="T12" s="510"/>
    </row>
    <row r="13" spans="1:20" ht="26.25" customHeight="1" thickBot="1">
      <c r="A13" s="511">
        <v>5</v>
      </c>
      <c r="B13" s="515" t="s">
        <v>551</v>
      </c>
      <c r="C13" s="513" t="s">
        <v>1506</v>
      </c>
      <c r="E13" s="514"/>
      <c r="F13" s="514"/>
      <c r="G13" s="514"/>
      <c r="H13" s="514"/>
      <c r="I13" s="514"/>
      <c r="J13" s="514"/>
      <c r="K13" s="514"/>
      <c r="L13" s="514"/>
      <c r="M13" s="514"/>
      <c r="N13" s="514"/>
      <c r="O13" s="514"/>
      <c r="P13" s="514"/>
      <c r="Q13" s="514"/>
      <c r="R13" s="514"/>
      <c r="S13" s="514"/>
      <c r="T13" s="510"/>
    </row>
    <row r="14" spans="1:20" ht="26.25" customHeight="1" thickBot="1">
      <c r="A14" s="511">
        <v>6</v>
      </c>
      <c r="B14" s="515" t="s">
        <v>552</v>
      </c>
      <c r="C14" s="518" t="s">
        <v>1510</v>
      </c>
      <c r="E14" s="514"/>
      <c r="F14" s="514"/>
      <c r="G14" s="514"/>
      <c r="H14" s="514"/>
      <c r="I14" s="514"/>
      <c r="J14" s="514"/>
      <c r="K14" s="514"/>
      <c r="L14" s="514"/>
      <c r="M14" s="514"/>
      <c r="N14" s="514"/>
      <c r="O14" s="514"/>
      <c r="P14" s="514"/>
      <c r="Q14" s="514"/>
      <c r="R14" s="514"/>
      <c r="S14" s="514"/>
      <c r="T14" s="510"/>
    </row>
    <row r="15" spans="1:20" ht="26.25" thickBot="1">
      <c r="A15" s="511" t="s">
        <v>1511</v>
      </c>
      <c r="B15" s="515" t="s">
        <v>1512</v>
      </c>
      <c r="C15" s="513" t="s">
        <v>1513</v>
      </c>
      <c r="E15" s="519"/>
      <c r="F15" s="519"/>
      <c r="G15" s="519"/>
      <c r="H15" s="519"/>
      <c r="I15" s="519"/>
      <c r="J15" s="519"/>
      <c r="K15" s="519"/>
      <c r="L15" s="519"/>
      <c r="M15" s="519"/>
      <c r="N15" s="519"/>
      <c r="O15" s="519"/>
      <c r="P15" s="519"/>
      <c r="Q15" s="519"/>
      <c r="R15" s="519"/>
      <c r="S15" s="519"/>
      <c r="T15" s="510"/>
    </row>
    <row r="16" spans="1:20" ht="26.25" thickBot="1">
      <c r="A16" s="511">
        <v>7</v>
      </c>
      <c r="B16" s="515" t="s">
        <v>553</v>
      </c>
      <c r="C16" s="518" t="s">
        <v>1514</v>
      </c>
      <c r="E16" s="514"/>
      <c r="F16" s="514"/>
      <c r="G16" s="514"/>
      <c r="H16" s="514"/>
      <c r="I16" s="514"/>
      <c r="J16" s="514"/>
      <c r="K16" s="514"/>
      <c r="L16" s="514"/>
      <c r="M16" s="514"/>
      <c r="N16" s="514"/>
      <c r="O16" s="514"/>
      <c r="P16" s="514"/>
      <c r="Q16" s="514"/>
      <c r="R16" s="514"/>
      <c r="S16" s="514"/>
      <c r="T16" s="510"/>
    </row>
    <row r="17" spans="1:20" ht="13.5" thickBot="1">
      <c r="A17" s="511" t="s">
        <v>1515</v>
      </c>
      <c r="B17" s="515" t="s">
        <v>1516</v>
      </c>
      <c r="C17" s="513" t="s">
        <v>1513</v>
      </c>
      <c r="E17" s="519"/>
      <c r="F17" s="519"/>
      <c r="G17" s="519"/>
      <c r="H17" s="519"/>
      <c r="I17" s="519"/>
      <c r="J17" s="519"/>
      <c r="K17" s="519"/>
      <c r="L17" s="519"/>
      <c r="M17" s="519"/>
      <c r="N17" s="519"/>
      <c r="O17" s="519"/>
      <c r="P17" s="519"/>
      <c r="Q17" s="519"/>
      <c r="R17" s="519"/>
      <c r="S17" s="519"/>
      <c r="T17" s="510"/>
    </row>
    <row r="18" spans="1:20" ht="13.5" thickBot="1">
      <c r="A18" s="511" t="s">
        <v>1517</v>
      </c>
      <c r="B18" s="515" t="s">
        <v>1518</v>
      </c>
      <c r="C18" s="513" t="s">
        <v>1519</v>
      </c>
      <c r="E18" s="519"/>
      <c r="F18" s="519"/>
      <c r="G18" s="519"/>
      <c r="H18" s="519"/>
      <c r="I18" s="519"/>
      <c r="J18" s="519"/>
      <c r="K18" s="519"/>
      <c r="L18" s="519"/>
      <c r="M18" s="519"/>
      <c r="N18" s="519"/>
      <c r="O18" s="519"/>
      <c r="P18" s="519"/>
      <c r="Q18" s="519"/>
      <c r="R18" s="519"/>
      <c r="S18" s="519"/>
      <c r="T18" s="510"/>
    </row>
    <row r="19" spans="1:20" ht="13.5" thickBot="1">
      <c r="A19" s="511" t="s">
        <v>1520</v>
      </c>
      <c r="B19" s="515" t="s">
        <v>1521</v>
      </c>
      <c r="C19" s="513" t="s">
        <v>1519</v>
      </c>
      <c r="E19" s="519"/>
      <c r="F19" s="519"/>
      <c r="G19" s="519"/>
      <c r="H19" s="519"/>
      <c r="I19" s="519"/>
      <c r="J19" s="519"/>
      <c r="K19" s="519"/>
      <c r="L19" s="519"/>
      <c r="M19" s="519"/>
      <c r="N19" s="519"/>
      <c r="O19" s="519"/>
      <c r="P19" s="519"/>
      <c r="Q19" s="519"/>
      <c r="R19" s="519"/>
      <c r="S19" s="519"/>
      <c r="T19" s="510"/>
    </row>
    <row r="20" spans="1:20" ht="39" thickBot="1">
      <c r="A20" s="511">
        <v>8</v>
      </c>
      <c r="B20" s="515" t="s">
        <v>1522</v>
      </c>
      <c r="C20" s="513" t="s">
        <v>1523</v>
      </c>
      <c r="E20" s="514"/>
      <c r="F20" s="514"/>
      <c r="G20" s="514"/>
      <c r="H20" s="514"/>
      <c r="I20" s="514"/>
      <c r="J20" s="514"/>
      <c r="K20" s="514"/>
      <c r="L20" s="514"/>
      <c r="M20" s="514"/>
      <c r="N20" s="514"/>
      <c r="O20" s="514"/>
      <c r="P20" s="514"/>
      <c r="Q20" s="514"/>
      <c r="R20" s="514"/>
      <c r="S20" s="514"/>
      <c r="T20" s="510"/>
    </row>
    <row r="21" spans="1:20" ht="13.5" thickBot="1">
      <c r="A21" s="511">
        <v>9</v>
      </c>
      <c r="B21" s="515" t="s">
        <v>1524</v>
      </c>
      <c r="C21" s="513" t="s">
        <v>1525</v>
      </c>
      <c r="E21" s="520"/>
      <c r="F21" s="520"/>
      <c r="G21" s="520"/>
      <c r="H21" s="520"/>
      <c r="I21" s="520"/>
      <c r="J21" s="520"/>
      <c r="K21" s="520"/>
      <c r="L21" s="520"/>
      <c r="M21" s="520"/>
      <c r="N21" s="520"/>
      <c r="O21" s="520"/>
      <c r="P21" s="520"/>
      <c r="Q21" s="520"/>
      <c r="R21" s="520"/>
      <c r="S21" s="520"/>
      <c r="T21" s="510"/>
    </row>
    <row r="22" spans="1:20" ht="13.5" thickBot="1">
      <c r="A22" s="511">
        <v>10</v>
      </c>
      <c r="B22" s="515" t="s">
        <v>1526</v>
      </c>
      <c r="C22" s="513" t="s">
        <v>1527</v>
      </c>
      <c r="E22" s="514"/>
      <c r="F22" s="514"/>
      <c r="G22" s="514"/>
      <c r="H22" s="514"/>
      <c r="I22" s="514"/>
      <c r="J22" s="514"/>
      <c r="K22" s="514"/>
      <c r="L22" s="514"/>
      <c r="M22" s="514"/>
      <c r="N22" s="514"/>
      <c r="O22" s="514"/>
      <c r="P22" s="514"/>
      <c r="Q22" s="514"/>
      <c r="R22" s="514"/>
      <c r="S22" s="514"/>
      <c r="T22" s="510"/>
    </row>
    <row r="23" spans="1:20" ht="13.5" thickBot="1">
      <c r="A23" s="511">
        <v>11</v>
      </c>
      <c r="B23" s="515" t="s">
        <v>554</v>
      </c>
      <c r="C23" s="513" t="s">
        <v>1525</v>
      </c>
      <c r="E23" s="520"/>
      <c r="F23" s="520"/>
      <c r="G23" s="520"/>
      <c r="H23" s="520"/>
      <c r="I23" s="520"/>
      <c r="J23" s="520"/>
      <c r="K23" s="520"/>
      <c r="L23" s="520"/>
      <c r="M23" s="520"/>
      <c r="N23" s="520"/>
      <c r="O23" s="520"/>
      <c r="P23" s="520"/>
      <c r="Q23" s="520"/>
      <c r="R23" s="520"/>
      <c r="S23" s="520"/>
      <c r="T23" s="510"/>
    </row>
    <row r="24" spans="1:20" ht="13.5" thickBot="1">
      <c r="A24" s="511">
        <v>12</v>
      </c>
      <c r="B24" s="515" t="s">
        <v>1528</v>
      </c>
      <c r="C24" s="513" t="s">
        <v>1529</v>
      </c>
      <c r="E24" s="514"/>
      <c r="F24" s="514"/>
      <c r="G24" s="514"/>
      <c r="H24" s="514"/>
      <c r="I24" s="514"/>
      <c r="J24" s="514"/>
      <c r="K24" s="514"/>
      <c r="L24" s="514"/>
      <c r="M24" s="514"/>
      <c r="N24" s="514"/>
      <c r="O24" s="514"/>
      <c r="P24" s="514"/>
      <c r="Q24" s="514"/>
      <c r="R24" s="514"/>
      <c r="S24" s="514"/>
      <c r="T24" s="510"/>
    </row>
    <row r="25" spans="1:20" ht="13.5" thickBot="1">
      <c r="A25" s="521">
        <v>13</v>
      </c>
      <c r="B25" s="522" t="s">
        <v>555</v>
      </c>
      <c r="C25" s="523" t="s">
        <v>1506</v>
      </c>
      <c r="E25" s="514"/>
      <c r="F25" s="514"/>
      <c r="G25" s="514"/>
      <c r="H25" s="514"/>
      <c r="I25" s="514"/>
      <c r="J25" s="514"/>
      <c r="K25" s="514"/>
      <c r="L25" s="514"/>
      <c r="M25" s="514"/>
      <c r="N25" s="514"/>
      <c r="O25" s="514"/>
      <c r="P25" s="514"/>
      <c r="Q25" s="514"/>
      <c r="R25" s="514"/>
      <c r="S25" s="514"/>
      <c r="T25" s="510"/>
    </row>
    <row r="26" spans="1:20" ht="13.5" thickBot="1">
      <c r="A26" s="524">
        <v>14</v>
      </c>
      <c r="B26" s="525" t="s">
        <v>556</v>
      </c>
      <c r="C26" s="526" t="s">
        <v>1506</v>
      </c>
      <c r="E26" s="514"/>
      <c r="F26" s="514"/>
      <c r="G26" s="514"/>
      <c r="H26" s="514"/>
      <c r="I26" s="514"/>
      <c r="J26" s="514"/>
      <c r="K26" s="514"/>
      <c r="L26" s="514"/>
      <c r="M26" s="514"/>
      <c r="N26" s="514"/>
      <c r="O26" s="514"/>
      <c r="P26" s="514"/>
      <c r="Q26" s="514"/>
      <c r="R26" s="514"/>
      <c r="S26" s="514"/>
      <c r="T26" s="510"/>
    </row>
    <row r="27" spans="1:20" ht="13.5" thickBot="1">
      <c r="A27" s="516"/>
      <c r="B27" s="527" t="s">
        <v>1530</v>
      </c>
      <c r="C27" s="528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510"/>
    </row>
    <row r="28" spans="1:20" ht="13.5" thickBot="1">
      <c r="A28" s="511">
        <v>15</v>
      </c>
      <c r="B28" s="515" t="s">
        <v>1531</v>
      </c>
      <c r="C28" s="513" t="s">
        <v>1532</v>
      </c>
      <c r="E28" s="514"/>
      <c r="F28" s="514"/>
      <c r="G28" s="514"/>
      <c r="H28" s="514"/>
      <c r="I28" s="514"/>
      <c r="J28" s="514"/>
      <c r="K28" s="514"/>
      <c r="L28" s="514"/>
      <c r="M28" s="514"/>
      <c r="N28" s="514"/>
      <c r="O28" s="514"/>
      <c r="P28" s="514"/>
      <c r="Q28" s="514"/>
      <c r="R28" s="514"/>
      <c r="S28" s="514"/>
      <c r="T28" s="510"/>
    </row>
    <row r="29" spans="1:20" ht="13.5" thickBot="1">
      <c r="A29" s="511">
        <v>16</v>
      </c>
      <c r="B29" s="515" t="s">
        <v>557</v>
      </c>
      <c r="C29" s="513" t="s">
        <v>1506</v>
      </c>
      <c r="E29" s="514"/>
      <c r="F29" s="514"/>
      <c r="G29" s="514"/>
      <c r="H29" s="514"/>
      <c r="I29" s="514"/>
      <c r="J29" s="514"/>
      <c r="K29" s="514"/>
      <c r="L29" s="514"/>
      <c r="M29" s="514"/>
      <c r="N29" s="514"/>
      <c r="O29" s="514"/>
      <c r="P29" s="514"/>
      <c r="Q29" s="514"/>
      <c r="R29" s="514"/>
      <c r="S29" s="514"/>
      <c r="T29" s="510"/>
    </row>
    <row r="30" spans="1:20" ht="13.5" thickBot="1">
      <c r="A30" s="511">
        <v>17</v>
      </c>
      <c r="B30" s="512" t="s">
        <v>1533</v>
      </c>
      <c r="C30" s="513" t="s">
        <v>1529</v>
      </c>
      <c r="E30" s="514"/>
      <c r="F30" s="514"/>
      <c r="G30" s="514"/>
      <c r="H30" s="514"/>
      <c r="I30" s="514"/>
      <c r="J30" s="514"/>
      <c r="K30" s="514"/>
      <c r="L30" s="514"/>
      <c r="M30" s="514"/>
      <c r="N30" s="514"/>
      <c r="O30" s="514"/>
      <c r="P30" s="514"/>
      <c r="Q30" s="514"/>
      <c r="R30" s="514"/>
      <c r="S30" s="514"/>
      <c r="T30" s="510"/>
    </row>
    <row r="31" spans="1:20" ht="13.5" thickBot="1">
      <c r="A31" s="511" t="s">
        <v>1534</v>
      </c>
      <c r="B31" s="512" t="s">
        <v>1535</v>
      </c>
      <c r="C31" s="513" t="s">
        <v>1536</v>
      </c>
      <c r="E31" s="514"/>
      <c r="F31" s="514"/>
      <c r="G31" s="514"/>
      <c r="H31" s="514"/>
      <c r="I31" s="514"/>
      <c r="J31" s="514"/>
      <c r="K31" s="514"/>
      <c r="L31" s="514"/>
      <c r="M31" s="514"/>
      <c r="N31" s="514"/>
      <c r="O31" s="514"/>
      <c r="P31" s="514"/>
      <c r="Q31" s="514"/>
      <c r="R31" s="514"/>
      <c r="S31" s="514"/>
      <c r="T31" s="510"/>
    </row>
    <row r="32" spans="1:20" ht="26.25" thickBot="1">
      <c r="A32" s="511" t="s">
        <v>1537</v>
      </c>
      <c r="B32" s="512" t="s">
        <v>1538</v>
      </c>
      <c r="C32" s="513" t="s">
        <v>1536</v>
      </c>
      <c r="E32" s="514"/>
      <c r="F32" s="514"/>
      <c r="G32" s="514"/>
      <c r="H32" s="514"/>
      <c r="I32" s="514"/>
      <c r="J32" s="514"/>
      <c r="K32" s="514"/>
      <c r="L32" s="514"/>
      <c r="M32" s="514"/>
      <c r="N32" s="514"/>
      <c r="O32" s="514"/>
      <c r="P32" s="514"/>
      <c r="Q32" s="514"/>
      <c r="R32" s="514"/>
      <c r="S32" s="514"/>
      <c r="T32" s="510"/>
    </row>
    <row r="33" spans="1:22" ht="13.5" thickBot="1">
      <c r="A33" s="511">
        <v>18</v>
      </c>
      <c r="B33" s="512" t="s">
        <v>1539</v>
      </c>
      <c r="C33" s="513" t="s">
        <v>1529</v>
      </c>
      <c r="E33" s="514"/>
      <c r="F33" s="514"/>
      <c r="G33" s="514"/>
      <c r="H33" s="514"/>
      <c r="I33" s="514"/>
      <c r="J33" s="514"/>
      <c r="K33" s="514"/>
      <c r="L33" s="514"/>
      <c r="M33" s="514"/>
      <c r="N33" s="514"/>
      <c r="O33" s="514"/>
      <c r="P33" s="514"/>
      <c r="Q33" s="514"/>
      <c r="R33" s="514"/>
      <c r="S33" s="514"/>
      <c r="T33" s="510"/>
    </row>
    <row r="34" spans="1:22" ht="13.5" thickBot="1">
      <c r="A34" s="511" t="s">
        <v>1540</v>
      </c>
      <c r="B34" s="512" t="s">
        <v>1541</v>
      </c>
      <c r="C34" s="513" t="s">
        <v>1542</v>
      </c>
      <c r="E34" s="514"/>
      <c r="F34" s="514"/>
      <c r="G34" s="514"/>
      <c r="H34" s="514"/>
      <c r="I34" s="514"/>
      <c r="J34" s="514"/>
      <c r="K34" s="514"/>
      <c r="L34" s="514"/>
      <c r="M34" s="514"/>
      <c r="N34" s="514"/>
      <c r="O34" s="514"/>
      <c r="P34" s="514"/>
      <c r="Q34" s="514"/>
      <c r="R34" s="514"/>
      <c r="S34" s="514"/>
      <c r="T34" s="510"/>
    </row>
    <row r="35" spans="1:22" s="184" customFormat="1" ht="13.5" thickBot="1">
      <c r="A35" s="511">
        <v>19</v>
      </c>
      <c r="B35" s="515" t="s">
        <v>1543</v>
      </c>
      <c r="C35" s="513" t="s">
        <v>1529</v>
      </c>
      <c r="E35" s="514"/>
      <c r="F35" s="514"/>
      <c r="G35" s="514"/>
      <c r="H35" s="514"/>
      <c r="I35" s="514"/>
      <c r="J35" s="514"/>
      <c r="K35" s="514"/>
      <c r="L35" s="514"/>
      <c r="M35" s="514"/>
      <c r="N35" s="514"/>
      <c r="O35" s="514"/>
      <c r="P35" s="514"/>
      <c r="Q35" s="514"/>
      <c r="R35" s="514"/>
      <c r="S35" s="514"/>
      <c r="T35" s="510"/>
      <c r="U35" s="12"/>
      <c r="V35" s="12"/>
    </row>
    <row r="36" spans="1:22" s="184" customFormat="1" ht="13.5" thickBot="1">
      <c r="A36" s="511" t="s">
        <v>1544</v>
      </c>
      <c r="B36" s="515" t="s">
        <v>1545</v>
      </c>
      <c r="C36" s="513" t="s">
        <v>1506</v>
      </c>
      <c r="E36" s="514"/>
      <c r="F36" s="514"/>
      <c r="G36" s="514"/>
      <c r="H36" s="514"/>
      <c r="I36" s="514"/>
      <c r="J36" s="514"/>
      <c r="K36" s="514"/>
      <c r="L36" s="514"/>
      <c r="M36" s="514"/>
      <c r="N36" s="514"/>
      <c r="O36" s="514"/>
      <c r="P36" s="514"/>
      <c r="Q36" s="514"/>
      <c r="R36" s="514"/>
      <c r="S36" s="514"/>
      <c r="T36" s="510"/>
    </row>
    <row r="37" spans="1:22" ht="13.5" thickBot="1">
      <c r="A37" s="511">
        <v>20</v>
      </c>
      <c r="B37" s="512" t="s">
        <v>1546</v>
      </c>
      <c r="C37" s="513" t="s">
        <v>1547</v>
      </c>
      <c r="E37" s="514"/>
      <c r="F37" s="514"/>
      <c r="G37" s="514"/>
      <c r="H37" s="514"/>
      <c r="I37" s="514"/>
      <c r="J37" s="514"/>
      <c r="K37" s="514"/>
      <c r="L37" s="514"/>
      <c r="M37" s="514"/>
      <c r="N37" s="514"/>
      <c r="O37" s="514"/>
      <c r="P37" s="514"/>
      <c r="Q37" s="514"/>
      <c r="R37" s="514"/>
      <c r="S37" s="514"/>
      <c r="T37" s="510"/>
    </row>
    <row r="38" spans="1:22" ht="13.5" thickBot="1">
      <c r="A38" s="511" t="s">
        <v>1548</v>
      </c>
      <c r="B38" s="512" t="s">
        <v>1549</v>
      </c>
      <c r="C38" s="513" t="s">
        <v>1506</v>
      </c>
      <c r="E38" s="514"/>
      <c r="F38" s="514"/>
      <c r="G38" s="514"/>
      <c r="H38" s="514"/>
      <c r="I38" s="514"/>
      <c r="J38" s="514"/>
      <c r="K38" s="514"/>
      <c r="L38" s="514"/>
      <c r="M38" s="514"/>
      <c r="N38" s="514"/>
      <c r="O38" s="514"/>
      <c r="P38" s="514"/>
      <c r="Q38" s="514"/>
      <c r="R38" s="514"/>
      <c r="S38" s="514"/>
      <c r="T38" s="510"/>
    </row>
    <row r="39" spans="1:22" ht="64.349999999999994" customHeight="1" thickBot="1">
      <c r="A39" s="511" t="s">
        <v>1550</v>
      </c>
      <c r="B39" s="512" t="s">
        <v>1551</v>
      </c>
      <c r="C39" s="513" t="s">
        <v>1552</v>
      </c>
      <c r="E39" s="514"/>
      <c r="F39" s="514"/>
      <c r="G39" s="514"/>
      <c r="H39" s="514"/>
      <c r="I39" s="514"/>
      <c r="J39" s="514"/>
      <c r="K39" s="514"/>
      <c r="L39" s="514"/>
      <c r="M39" s="514"/>
      <c r="N39" s="514"/>
      <c r="O39" s="514"/>
      <c r="P39" s="514"/>
      <c r="Q39" s="514"/>
      <c r="R39" s="514"/>
      <c r="S39" s="514"/>
      <c r="T39" s="510"/>
    </row>
    <row r="40" spans="1:22" ht="13.5" thickBot="1">
      <c r="A40" s="511" t="s">
        <v>1553</v>
      </c>
      <c r="B40" s="512" t="s">
        <v>1554</v>
      </c>
      <c r="C40" s="513" t="s">
        <v>1506</v>
      </c>
      <c r="E40" s="514"/>
      <c r="F40" s="514"/>
      <c r="G40" s="514"/>
      <c r="H40" s="514"/>
      <c r="I40" s="514"/>
      <c r="J40" s="514"/>
      <c r="K40" s="514"/>
      <c r="L40" s="514"/>
      <c r="M40" s="514"/>
      <c r="N40" s="514"/>
      <c r="O40" s="514"/>
      <c r="P40" s="514"/>
      <c r="Q40" s="514"/>
      <c r="R40" s="514"/>
      <c r="S40" s="514"/>
      <c r="T40" s="510"/>
    </row>
    <row r="41" spans="1:22" ht="13.5" thickBot="1">
      <c r="A41" s="511" t="s">
        <v>1555</v>
      </c>
      <c r="B41" s="512" t="s">
        <v>1556</v>
      </c>
      <c r="C41" s="513" t="s">
        <v>1557</v>
      </c>
      <c r="E41" s="514"/>
      <c r="F41" s="514"/>
      <c r="G41" s="514"/>
      <c r="H41" s="514"/>
      <c r="I41" s="514"/>
      <c r="J41" s="514"/>
      <c r="K41" s="514"/>
      <c r="L41" s="514"/>
      <c r="M41" s="514"/>
      <c r="N41" s="514"/>
      <c r="O41" s="514"/>
      <c r="P41" s="514"/>
      <c r="Q41" s="514"/>
      <c r="R41" s="514"/>
      <c r="S41" s="514"/>
      <c r="T41" s="510"/>
    </row>
    <row r="42" spans="1:22" ht="13.5" thickBot="1">
      <c r="A42" s="511" t="s">
        <v>1558</v>
      </c>
      <c r="B42" s="512" t="s">
        <v>1559</v>
      </c>
      <c r="C42" s="513" t="s">
        <v>1509</v>
      </c>
      <c r="E42" s="514"/>
      <c r="F42" s="514"/>
      <c r="G42" s="514"/>
      <c r="H42" s="514"/>
      <c r="I42" s="514"/>
      <c r="J42" s="514"/>
      <c r="K42" s="514"/>
      <c r="L42" s="514"/>
      <c r="M42" s="514"/>
      <c r="N42" s="514"/>
      <c r="O42" s="514"/>
      <c r="P42" s="514"/>
      <c r="Q42" s="514"/>
      <c r="R42" s="514"/>
      <c r="S42" s="514"/>
      <c r="T42" s="510"/>
    </row>
    <row r="43" spans="1:22" ht="13.5" thickBot="1">
      <c r="A43" s="511" t="s">
        <v>1560</v>
      </c>
      <c r="B43" s="512" t="s">
        <v>1561</v>
      </c>
      <c r="C43" s="513" t="s">
        <v>1506</v>
      </c>
      <c r="E43" s="514"/>
      <c r="F43" s="514"/>
      <c r="G43" s="514"/>
      <c r="H43" s="514"/>
      <c r="I43" s="514"/>
      <c r="J43" s="514"/>
      <c r="K43" s="514"/>
      <c r="L43" s="514"/>
      <c r="M43" s="514"/>
      <c r="N43" s="514"/>
      <c r="O43" s="514"/>
      <c r="P43" s="514"/>
      <c r="Q43" s="514"/>
      <c r="R43" s="514"/>
      <c r="S43" s="514"/>
      <c r="T43" s="510"/>
    </row>
    <row r="44" spans="1:22" ht="13.5" thickBot="1">
      <c r="A44" s="511">
        <v>21</v>
      </c>
      <c r="B44" s="512" t="s">
        <v>1562</v>
      </c>
      <c r="C44" s="513" t="s">
        <v>1529</v>
      </c>
      <c r="E44" s="514"/>
      <c r="F44" s="514"/>
      <c r="G44" s="514"/>
      <c r="H44" s="514"/>
      <c r="I44" s="514"/>
      <c r="J44" s="514"/>
      <c r="K44" s="514"/>
      <c r="L44" s="514"/>
      <c r="M44" s="514"/>
      <c r="N44" s="514"/>
      <c r="O44" s="514"/>
      <c r="P44" s="514"/>
      <c r="Q44" s="514"/>
      <c r="R44" s="514"/>
      <c r="S44" s="514"/>
      <c r="T44" s="510"/>
    </row>
    <row r="45" spans="1:22" ht="13.5" thickBot="1">
      <c r="A45" s="511" t="s">
        <v>1563</v>
      </c>
      <c r="B45" s="512" t="s">
        <v>1564</v>
      </c>
      <c r="C45" s="513" t="s">
        <v>1506</v>
      </c>
      <c r="E45" s="514"/>
      <c r="F45" s="514"/>
      <c r="G45" s="514"/>
      <c r="H45" s="514"/>
      <c r="I45" s="514"/>
      <c r="J45" s="514"/>
      <c r="K45" s="514"/>
      <c r="L45" s="514"/>
      <c r="M45" s="514"/>
      <c r="N45" s="514"/>
      <c r="O45" s="514"/>
      <c r="P45" s="514"/>
      <c r="Q45" s="514"/>
      <c r="R45" s="514"/>
      <c r="S45" s="514"/>
      <c r="T45" s="510"/>
    </row>
    <row r="46" spans="1:22" ht="51.75" thickBot="1">
      <c r="A46" s="511" t="s">
        <v>1565</v>
      </c>
      <c r="B46" s="512" t="s">
        <v>1566</v>
      </c>
      <c r="C46" s="513" t="s">
        <v>1567</v>
      </c>
      <c r="E46" s="514"/>
      <c r="F46" s="514"/>
      <c r="G46" s="514"/>
      <c r="H46" s="514"/>
      <c r="I46" s="514"/>
      <c r="J46" s="514"/>
      <c r="K46" s="514"/>
      <c r="L46" s="514"/>
      <c r="M46" s="514"/>
      <c r="N46" s="514"/>
      <c r="O46" s="514"/>
      <c r="P46" s="514"/>
      <c r="Q46" s="514"/>
      <c r="R46" s="514"/>
      <c r="S46" s="514"/>
      <c r="T46" s="510"/>
    </row>
    <row r="47" spans="1:22" ht="13.5" thickBot="1">
      <c r="A47" s="511" t="s">
        <v>1568</v>
      </c>
      <c r="B47" s="512" t="s">
        <v>1569</v>
      </c>
      <c r="C47" s="513" t="s">
        <v>1570</v>
      </c>
      <c r="E47" s="514"/>
      <c r="F47" s="514"/>
      <c r="G47" s="514"/>
      <c r="H47" s="514"/>
      <c r="I47" s="514"/>
      <c r="J47" s="514"/>
      <c r="K47" s="514"/>
      <c r="L47" s="514"/>
      <c r="M47" s="514"/>
      <c r="N47" s="514"/>
      <c r="O47" s="514"/>
      <c r="P47" s="514"/>
      <c r="Q47" s="514"/>
      <c r="R47" s="514"/>
      <c r="S47" s="514"/>
      <c r="T47" s="510"/>
    </row>
    <row r="48" spans="1:22" ht="13.5" thickBot="1">
      <c r="A48" s="511" t="s">
        <v>1571</v>
      </c>
      <c r="B48" s="512" t="s">
        <v>1572</v>
      </c>
      <c r="C48" s="513" t="s">
        <v>1506</v>
      </c>
      <c r="E48" s="514"/>
      <c r="F48" s="514"/>
      <c r="G48" s="514"/>
      <c r="H48" s="514"/>
      <c r="I48" s="514"/>
      <c r="J48" s="514"/>
      <c r="K48" s="514"/>
      <c r="L48" s="514"/>
      <c r="M48" s="514"/>
      <c r="N48" s="514"/>
      <c r="O48" s="514"/>
      <c r="P48" s="514"/>
      <c r="Q48" s="514"/>
      <c r="R48" s="514"/>
      <c r="S48" s="514"/>
      <c r="T48" s="510"/>
    </row>
    <row r="49" spans="1:20" ht="26.25" thickBot="1">
      <c r="A49" s="511">
        <v>22</v>
      </c>
      <c r="B49" s="512" t="s">
        <v>1573</v>
      </c>
      <c r="C49" s="513" t="s">
        <v>1574</v>
      </c>
      <c r="E49" s="514"/>
      <c r="F49" s="514"/>
      <c r="G49" s="514"/>
      <c r="H49" s="514"/>
      <c r="I49" s="514"/>
      <c r="J49" s="514"/>
      <c r="K49" s="514"/>
      <c r="L49" s="514"/>
      <c r="M49" s="514"/>
      <c r="N49" s="514"/>
      <c r="O49" s="514"/>
      <c r="P49" s="514"/>
      <c r="Q49" s="514"/>
      <c r="R49" s="514"/>
      <c r="S49" s="514"/>
      <c r="T49" s="510"/>
    </row>
    <row r="50" spans="1:20" ht="26.25" thickBot="1">
      <c r="A50" s="511" t="s">
        <v>1575</v>
      </c>
      <c r="B50" s="512" t="s">
        <v>558</v>
      </c>
      <c r="C50" s="513" t="s">
        <v>1506</v>
      </c>
      <c r="E50" s="514"/>
      <c r="F50" s="514"/>
      <c r="G50" s="514"/>
      <c r="H50" s="514"/>
      <c r="I50" s="514"/>
      <c r="J50" s="514"/>
      <c r="K50" s="514"/>
      <c r="L50" s="514"/>
      <c r="M50" s="514"/>
      <c r="N50" s="514"/>
      <c r="O50" s="514"/>
      <c r="P50" s="514"/>
      <c r="Q50" s="514"/>
      <c r="R50" s="514"/>
      <c r="S50" s="514"/>
      <c r="T50" s="510"/>
    </row>
    <row r="51" spans="1:20" ht="13.5" thickBot="1">
      <c r="A51" s="511">
        <v>23</v>
      </c>
      <c r="B51" s="512" t="s">
        <v>559</v>
      </c>
      <c r="C51" s="513" t="s">
        <v>1506</v>
      </c>
      <c r="E51" s="514"/>
      <c r="F51" s="514"/>
      <c r="G51" s="514"/>
      <c r="H51" s="514"/>
      <c r="I51" s="514"/>
      <c r="J51" s="514"/>
      <c r="K51" s="514"/>
      <c r="L51" s="514"/>
      <c r="M51" s="514"/>
      <c r="N51" s="514"/>
      <c r="O51" s="514"/>
      <c r="P51" s="514"/>
      <c r="Q51" s="514"/>
      <c r="R51" s="514"/>
      <c r="S51" s="514"/>
      <c r="T51" s="510"/>
    </row>
    <row r="52" spans="1:20" s="184" customFormat="1" ht="26.25" thickBot="1">
      <c r="A52" s="511">
        <v>24</v>
      </c>
      <c r="B52" s="515" t="s">
        <v>560</v>
      </c>
      <c r="C52" s="513" t="s">
        <v>1506</v>
      </c>
      <c r="E52" s="514"/>
      <c r="F52" s="514"/>
      <c r="G52" s="514"/>
      <c r="H52" s="514"/>
      <c r="I52" s="514"/>
      <c r="J52" s="514"/>
      <c r="K52" s="514"/>
      <c r="L52" s="514"/>
      <c r="M52" s="514"/>
      <c r="N52" s="514"/>
      <c r="O52" s="514"/>
      <c r="P52" s="514"/>
      <c r="Q52" s="514"/>
      <c r="R52" s="514"/>
      <c r="S52" s="514"/>
      <c r="T52" s="510"/>
    </row>
    <row r="53" spans="1:20" s="184" customFormat="1" ht="13.5" thickBot="1">
      <c r="A53" s="511">
        <v>25</v>
      </c>
      <c r="B53" s="515" t="s">
        <v>561</v>
      </c>
      <c r="C53" s="513" t="s">
        <v>1506</v>
      </c>
      <c r="E53" s="514"/>
      <c r="F53" s="514"/>
      <c r="G53" s="514"/>
      <c r="H53" s="514"/>
      <c r="I53" s="514"/>
      <c r="J53" s="514"/>
      <c r="K53" s="514"/>
      <c r="L53" s="514"/>
      <c r="M53" s="514"/>
      <c r="N53" s="514"/>
      <c r="O53" s="514"/>
      <c r="P53" s="514"/>
      <c r="Q53" s="514"/>
      <c r="R53" s="514"/>
      <c r="S53" s="514"/>
      <c r="T53" s="510"/>
    </row>
    <row r="55" spans="1:20">
      <c r="B55" s="15"/>
    </row>
    <row r="56" spans="1:20">
      <c r="B56" s="15"/>
    </row>
  </sheetData>
  <sheetProtection insertHyperlinks="0"/>
  <mergeCells count="5">
    <mergeCell ref="A1:B1"/>
    <mergeCell ref="A2:B2"/>
    <mergeCell ref="A3:B3"/>
    <mergeCell ref="A4:B4"/>
    <mergeCell ref="A7:B7"/>
  </mergeCells>
  <dataValidations count="17">
    <dataValidation type="decimal" allowBlank="1" showInputMessage="1" showErrorMessage="1" errorTitle="Error" error="Please enter a number of +/- 11 digits" sqref="E15:S15 E17:S19" xr:uid="{E6809511-5225-4876-B113-7DDF59F7BFEB}">
      <formula1>-99999999999</formula1>
      <formula2>99999999999</formula2>
    </dataValidation>
    <dataValidation type="list" allowBlank="1" showInputMessage="1" showErrorMessage="1" sqref="E46:S46" xr:uid="{E4B9306D-DFC9-48E8-BB98-F51CC4C9D7A8}">
      <formula1>"Always be written down fully, May be written down partially, Will always be written down partially"</formula1>
    </dataValidation>
    <dataValidation type="list" allowBlank="1" showInputMessage="1" showErrorMessage="1" sqref="E39:S39" xr:uid="{E680E199-9BA5-4C54-9D08-6426D09DFBD6}">
      <formula1>"Always convert fully, May convert fully or partially, Will always convert partially"</formula1>
    </dataValidation>
    <dataValidation type="list" allowBlank="1" showInputMessage="1" showErrorMessage="1" sqref="E37:S37" xr:uid="{3D186C45-EB77-4DAF-91C8-E61BA67C91E9}">
      <formula1>"Convertible, Nonconvertible"</formula1>
    </dataValidation>
    <dataValidation type="list" allowBlank="1" showInputMessage="1" showErrorMessage="1" sqref="E28:S28" xr:uid="{EF3C7276-5244-407B-A45F-2E72DEDD26B2}">
      <formula1>"Fixed, Floating, Fixed to floating, Floating to fixed"</formula1>
    </dataValidation>
    <dataValidation type="list" allowBlank="1" showInputMessage="1" showErrorMessage="1" sqref="E31:S32" xr:uid="{F933C87F-F79E-4CCF-94DB-46D781D84A1F}">
      <formula1>"Fully discretionary, Partially discretionary, Mandatory"</formula1>
    </dataValidation>
    <dataValidation type="list" allowBlank="1" showInputMessage="1" showErrorMessage="1" sqref="E41:S41" xr:uid="{326C21F4-187D-422D-9967-672C8B840868}">
      <formula1>"Mandatory, Optional, NA"</formula1>
    </dataValidation>
    <dataValidation type="list" allowBlank="1" showInputMessage="1" showErrorMessage="1" sqref="E34:S34" xr:uid="{57A22C92-A951-4CCD-B9CB-316DA501F86A}">
      <formula1>"Noncumulative, Cumulative"</formula1>
    </dataValidation>
    <dataValidation type="list" allowBlank="1" showInputMessage="1" showErrorMessage="1" sqref="E47:S47" xr:uid="{29CC3027-C20E-4B4E-896E-F0E0925121B2}">
      <formula1>"Permanent, Temporary, NA"</formula1>
    </dataValidation>
    <dataValidation type="list" allowBlank="1" showInputMessage="1" showErrorMessage="1" sqref="E22:S22" xr:uid="{D51D1F3E-3B0E-4189-ACC4-0489996E59A7}">
      <formula1>"Perpetual, Dated"</formula1>
    </dataValidation>
    <dataValidation type="list" allowBlank="1" showInputMessage="1" showErrorMessage="1" sqref="E20:S20" xr:uid="{8F0A54AB-4BCE-4B3A-A6E1-40D89342FDB0}">
      <formula1>"Shareholders’ equity, Liability – amortised cost, Liability – fair value option, Non-controlling interest in consolidated subsidiary"</formula1>
    </dataValidation>
    <dataValidation type="list" allowBlank="1" showInputMessage="1" showErrorMessage="1" sqref="E49:S49" xr:uid="{1D4AD39F-1DEB-4A4A-812A-8858A4A09C5A}">
      <formula1>"Statutory, Contractual, Exemption from subordination"</formula1>
    </dataValidation>
    <dataValidation type="list" allowBlank="1" showInputMessage="1" showErrorMessage="1" sqref="E42:S42 E12:S12" xr:uid="{A03FEF62-B824-44FD-B2AD-66522F68C813}">
      <formula1>"Unlimited Tier 1, Limited Tier 1, Tier 2"</formula1>
    </dataValidation>
    <dataValidation type="list" allowBlank="1" showInputMessage="1" showErrorMessage="1" sqref="E35:S35 E24:S24 E30:S30 E33:S33 E44:S44" xr:uid="{74AAFBB0-694C-4244-B46F-D2AB5BFCA8F7}">
      <formula1>"Yes, No"</formula1>
    </dataValidation>
    <dataValidation type="list" allowBlank="1" showInputMessage="1" showErrorMessage="1" sqref="E14:S14" xr:uid="{4F231883-69EA-4646-BB27-015712B2B806}">
      <formula1>"HKD, Other - please specify in Row 25"</formula1>
    </dataValidation>
    <dataValidation type="list" allowBlank="1" showInputMessage="1" showErrorMessage="1" sqref="E16:S16" xr:uid="{5873A2BF-3210-4E2E-BC8C-89A1191CF8AA}">
      <formula1>"HKD, RMB, USD, EUR, JPY, GBP, AUD, CHF, Other - please specify in Row 25"</formula1>
    </dataValidation>
    <dataValidation type="date" allowBlank="1" showInputMessage="1" showErrorMessage="1" errorTitle="Error" error="Please enter a date in the format of dd/mm/yyyy (e.g., 17/06/2024)" sqref="E23:S23 E21:S21" xr:uid="{B671FE71-45D5-4B2C-9011-EA14500CE9F1}">
      <formula1>1</formula1>
      <formula2>401404</formula2>
    </dataValidation>
  </dataValidations>
  <pageMargins left="0.7" right="0.7" top="0.75" bottom="0.75" header="0.3" footer="0.3"/>
  <pageSetup paperSize="8" scale="56" fitToWidth="2" orientation="landscape" r:id="rId1"/>
  <drawing r:id="rId2"/>
  <legacyDrawing r:id="rId3"/>
  <controls>
    <mc:AlternateContent xmlns:mc="http://schemas.openxmlformats.org/markup-compatibility/2006">
      <mc:Choice Requires="x14">
        <control shapeId="28675" r:id="rId4" name="CAR2_deletecolumn0">
          <controlPr defaultSize="0" autoLine="0" r:id="rId5">
            <anchor moveWithCells="1">
              <from>
                <xdr:col>19</xdr:col>
                <xdr:colOff>66675</xdr:colOff>
                <xdr:row>9</xdr:row>
                <xdr:rowOff>0</xdr:rowOff>
              </from>
              <to>
                <xdr:col>19</xdr:col>
                <xdr:colOff>1657350</xdr:colOff>
                <xdr:row>9</xdr:row>
                <xdr:rowOff>323850</xdr:rowOff>
              </to>
            </anchor>
          </controlPr>
        </control>
      </mc:Choice>
      <mc:Fallback>
        <control shapeId="28675" r:id="rId4" name="CAR2_deletecolumn0"/>
      </mc:Fallback>
    </mc:AlternateContent>
    <mc:AlternateContent xmlns:mc="http://schemas.openxmlformats.org/markup-compatibility/2006">
      <mc:Choice Requires="x14">
        <control shapeId="28674" r:id="rId6" name="CAR2_addcolumn0">
          <controlPr defaultSize="0" autoLine="0" r:id="rId7">
            <anchor moveWithCells="1">
              <from>
                <xdr:col>19</xdr:col>
                <xdr:colOff>66675</xdr:colOff>
                <xdr:row>7</xdr:row>
                <xdr:rowOff>0</xdr:rowOff>
              </from>
              <to>
                <xdr:col>19</xdr:col>
                <xdr:colOff>1657350</xdr:colOff>
                <xdr:row>7</xdr:row>
                <xdr:rowOff>323850</xdr:rowOff>
              </to>
            </anchor>
          </controlPr>
        </control>
      </mc:Choice>
      <mc:Fallback>
        <control shapeId="28674" r:id="rId6" name="CAR2_addcolumn0"/>
      </mc:Fallback>
    </mc:AlternateContent>
    <mc:AlternateContent xmlns:mc="http://schemas.openxmlformats.org/markup-compatibility/2006">
      <mc:Choice Requires="x14">
        <control shapeId="28673" r:id="rId8" name="CAR2_Clear_Worksheet">
          <controlPr defaultSize="0" autoLine="0" r:id="rId9">
            <anchor moveWithCells="1">
              <from>
                <xdr:col>5</xdr:col>
                <xdr:colOff>66675</xdr:colOff>
                <xdr:row>2</xdr:row>
                <xdr:rowOff>0</xdr:rowOff>
              </from>
              <to>
                <xdr:col>5</xdr:col>
                <xdr:colOff>1657350</xdr:colOff>
                <xdr:row>3</xdr:row>
                <xdr:rowOff>114300</xdr:rowOff>
              </to>
            </anchor>
          </controlPr>
        </control>
      </mc:Choice>
      <mc:Fallback>
        <control shapeId="28673" r:id="rId8" name="CAR2_Clear_Worksheet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76373-8228-497B-B10F-E1AACAB283A7}">
  <sheetPr codeName="Sheet47">
    <tabColor theme="4" tint="0.59999389629810485"/>
    <pageSetUpPr fitToPage="1"/>
  </sheetPr>
  <dimension ref="A1"/>
  <sheetViews>
    <sheetView showGridLines="0" zoomScaleNormal="100" workbookViewId="0"/>
  </sheetViews>
  <sheetFormatPr defaultColWidth="9.42578125" defaultRowHeight="15"/>
  <cols>
    <col min="1" max="16384" width="9.42578125" style="1"/>
  </cols>
  <sheetData/>
  <sheetProtection insertHyperlinks="0"/>
  <pageMargins left="0.7" right="0.7" top="0.75" bottom="0.75" header="0.3" footer="0.3"/>
  <pageSetup paperSize="9" orientation="landscape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B1CAC-33D2-498D-8D0A-D751E3031115}">
  <sheetPr codeName="Sheet75">
    <pageSetUpPr fitToPage="1"/>
  </sheetPr>
  <dimension ref="A1:T79"/>
  <sheetViews>
    <sheetView showGridLines="0" zoomScaleNormal="100" workbookViewId="0">
      <selection sqref="A1:B1"/>
    </sheetView>
  </sheetViews>
  <sheetFormatPr defaultColWidth="9.42578125" defaultRowHeight="12.75"/>
  <cols>
    <col min="1" max="1" width="9.42578125" style="12" customWidth="1"/>
    <col min="2" max="2" width="78.42578125" style="12" customWidth="1"/>
    <col min="3" max="14" width="19" style="12" customWidth="1"/>
    <col min="15" max="15" width="10.42578125" style="12" bestFit="1" customWidth="1"/>
    <col min="16" max="16" width="19" style="12" customWidth="1"/>
    <col min="17" max="17" width="10.42578125" style="12" bestFit="1" customWidth="1"/>
    <col min="18" max="18" width="9.42578125" style="12"/>
    <col min="19" max="25" width="20.42578125" style="12" customWidth="1"/>
    <col min="26" max="16384" width="9.42578125" style="12"/>
  </cols>
  <sheetData>
    <row r="1" spans="1:17" ht="13.15" customHeight="1">
      <c r="A1" s="682" t="s">
        <v>1576</v>
      </c>
      <c r="B1" s="682"/>
      <c r="C1" s="470"/>
      <c r="D1" s="470"/>
      <c r="E1" s="470"/>
      <c r="F1" s="470"/>
      <c r="G1" s="470"/>
      <c r="H1" s="470"/>
      <c r="I1" s="470"/>
      <c r="J1" s="470"/>
      <c r="K1" s="470"/>
      <c r="L1" s="470"/>
      <c r="M1" s="470"/>
      <c r="N1" s="470"/>
      <c r="O1" s="470"/>
      <c r="P1" s="470"/>
      <c r="Q1" s="470"/>
    </row>
    <row r="2" spans="1:17" s="13" customFormat="1" ht="16.899999999999999" customHeight="1">
      <c r="A2" s="683" t="s">
        <v>593</v>
      </c>
      <c r="B2" s="683"/>
      <c r="C2" s="211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spans="1:17" s="13" customFormat="1" ht="16.899999999999999" customHeight="1">
      <c r="A3" s="683" t="s">
        <v>594</v>
      </c>
      <c r="B3" s="683"/>
      <c r="C3" s="212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s="13" customFormat="1" ht="16.899999999999999" customHeight="1">
      <c r="A4" s="683" t="s">
        <v>595</v>
      </c>
      <c r="B4" s="683"/>
      <c r="C4" s="213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1:17">
      <c r="B5" s="529"/>
      <c r="C5" s="529"/>
      <c r="D5" s="529"/>
      <c r="E5" s="529"/>
      <c r="F5" s="529"/>
      <c r="G5" s="529"/>
      <c r="H5" s="529"/>
      <c r="I5" s="529"/>
      <c r="J5" s="529"/>
      <c r="K5" s="529"/>
      <c r="L5" s="529"/>
      <c r="M5" s="529"/>
      <c r="N5" s="529"/>
      <c r="O5" s="529"/>
      <c r="P5" s="529"/>
      <c r="Q5" s="529"/>
    </row>
    <row r="6" spans="1:17">
      <c r="B6" s="529"/>
      <c r="C6" s="529"/>
      <c r="D6" s="529"/>
      <c r="E6" s="529"/>
      <c r="F6" s="529"/>
      <c r="G6" s="529"/>
      <c r="H6" s="529"/>
      <c r="I6" s="529"/>
      <c r="J6" s="529"/>
      <c r="K6" s="529"/>
      <c r="L6" s="529"/>
      <c r="M6" s="529"/>
      <c r="N6" s="529"/>
      <c r="O6" s="529"/>
      <c r="P6" s="196" t="s">
        <v>82</v>
      </c>
      <c r="Q6" s="530"/>
    </row>
    <row r="7" spans="1:17">
      <c r="B7" s="81" t="s">
        <v>596</v>
      </c>
      <c r="P7" s="197"/>
      <c r="Q7" s="531">
        <f>IF($P$6="With transition",IF(ISNA(MATCH($P$7,$S$57:$S$59,0)),1,INDEX($T$57:$T$59,MATCH($P$7,$S$57:$S$59,0),1)),"")</f>
        <v>1</v>
      </c>
    </row>
    <row r="8" spans="1:17">
      <c r="B8" s="532" t="s">
        <v>600</v>
      </c>
      <c r="C8" s="532" t="s">
        <v>601</v>
      </c>
      <c r="D8" s="532" t="s">
        <v>602</v>
      </c>
      <c r="E8" s="532" t="s">
        <v>603</v>
      </c>
      <c r="F8" s="532" t="s">
        <v>604</v>
      </c>
      <c r="G8" s="532" t="s">
        <v>605</v>
      </c>
      <c r="H8" s="532" t="s">
        <v>606</v>
      </c>
      <c r="I8" s="532" t="s">
        <v>607</v>
      </c>
      <c r="J8" s="532" t="s">
        <v>608</v>
      </c>
      <c r="K8" s="532" t="s">
        <v>609</v>
      </c>
      <c r="L8" s="532" t="s">
        <v>610</v>
      </c>
      <c r="M8" s="532" t="s">
        <v>611</v>
      </c>
      <c r="N8" s="532" t="s">
        <v>612</v>
      </c>
      <c r="O8" s="532" t="s">
        <v>613</v>
      </c>
      <c r="P8" s="532" t="s">
        <v>614</v>
      </c>
      <c r="Q8" s="532" t="s">
        <v>615</v>
      </c>
    </row>
    <row r="9" spans="1:17" ht="19.350000000000001" customHeight="1">
      <c r="C9" s="589" t="s">
        <v>641</v>
      </c>
      <c r="D9" s="589"/>
      <c r="E9" s="589"/>
      <c r="F9" s="589"/>
      <c r="G9" s="589"/>
      <c r="H9" s="589"/>
      <c r="I9" s="589"/>
      <c r="J9" s="589"/>
      <c r="K9" s="589" t="s">
        <v>642</v>
      </c>
      <c r="L9" s="589"/>
      <c r="M9" s="589" t="s">
        <v>1577</v>
      </c>
      <c r="N9" s="645" t="s">
        <v>1578</v>
      </c>
      <c r="O9" s="645" t="s">
        <v>1579</v>
      </c>
      <c r="P9" s="645" t="s">
        <v>1580</v>
      </c>
      <c r="Q9" s="645" t="s">
        <v>1579</v>
      </c>
    </row>
    <row r="10" spans="1:17" ht="45" customHeight="1">
      <c r="B10" s="15"/>
      <c r="C10" s="612" t="s">
        <v>645</v>
      </c>
      <c r="D10" s="613"/>
      <c r="E10" s="613"/>
      <c r="F10" s="613"/>
      <c r="G10" s="613"/>
      <c r="H10" s="613"/>
      <c r="I10" s="614"/>
      <c r="J10" s="589" t="s">
        <v>646</v>
      </c>
      <c r="K10" s="589" t="s">
        <v>647</v>
      </c>
      <c r="L10" s="589" t="s">
        <v>646</v>
      </c>
      <c r="M10" s="589"/>
      <c r="N10" s="645"/>
      <c r="O10" s="645"/>
      <c r="P10" s="645"/>
      <c r="Q10" s="645"/>
    </row>
    <row r="11" spans="1:17" ht="201.6" customHeight="1">
      <c r="B11" s="210" t="s">
        <v>1581</v>
      </c>
      <c r="C11" s="231" t="s">
        <v>648</v>
      </c>
      <c r="D11" s="231" t="s">
        <v>649</v>
      </c>
      <c r="E11" s="231" t="s">
        <v>650</v>
      </c>
      <c r="F11" s="231" t="s">
        <v>1582</v>
      </c>
      <c r="G11" s="231" t="s">
        <v>1583</v>
      </c>
      <c r="H11" s="231" t="s">
        <v>651</v>
      </c>
      <c r="I11" s="231" t="s">
        <v>935</v>
      </c>
      <c r="J11" s="589"/>
      <c r="K11" s="589"/>
      <c r="L11" s="589"/>
      <c r="M11" s="589"/>
      <c r="N11" s="645"/>
      <c r="O11" s="645"/>
      <c r="P11" s="645"/>
      <c r="Q11" s="645"/>
    </row>
    <row r="12" spans="1:17">
      <c r="B12" s="210"/>
      <c r="C12" s="334"/>
      <c r="D12" s="334"/>
      <c r="E12" s="334"/>
      <c r="F12" s="334"/>
      <c r="G12" s="334"/>
      <c r="H12" s="334"/>
      <c r="I12" s="334"/>
      <c r="J12" s="334"/>
      <c r="K12" s="334"/>
      <c r="L12" s="334"/>
      <c r="M12" s="334"/>
      <c r="N12" s="334"/>
      <c r="O12" s="334"/>
      <c r="P12" s="334"/>
      <c r="Q12" s="334"/>
    </row>
    <row r="13" spans="1:17" s="15" customFormat="1">
      <c r="B13" s="497" t="s">
        <v>1584</v>
      </c>
      <c r="C13" s="533" cm="1">
        <f t="array" ref="C13">SQRT(MMULT(MMULT(TRANSPOSE(IF(C14:C18&lt;0,0,C14:C18)),IF($A$14="Up",'CA.P.4.Q Correlation Matrices'!$C$19:$G$23,'CA.P.4.Q Correlation Matrices'!$C$27:$G$31)),IF(C14:C18&lt;0,0,C14:C18)))</f>
        <v>0</v>
      </c>
      <c r="D13" s="533" cm="1">
        <f t="array" ref="D13">SQRT(MMULT(MMULT(TRANSPOSE(IF(D14:D18&lt;0,0,D14:D18)),IF($A$14="Up",'CA.P.4.Q Correlation Matrices'!$C$19:$G$23,'CA.P.4.Q Correlation Matrices'!$C$27:$G$31)),IF(D14:D18&lt;0,0,D14:D18)))</f>
        <v>0</v>
      </c>
      <c r="E13" s="533" cm="1">
        <f t="array" ref="E13">SQRT(MMULT(MMULT(TRANSPOSE(IF(E14:E18&lt;0,0,E14:E18)),IF($A$14="Up",'CA.P.4.Q Correlation Matrices'!$C$19:$G$23,'CA.P.4.Q Correlation Matrices'!$C$27:$G$31)),IF(E14:E18&lt;0,0,E14:E18)))</f>
        <v>0</v>
      </c>
      <c r="F13" s="198"/>
      <c r="G13" s="533" cm="1">
        <f t="array" ref="G13">SQRT(MMULT(MMULT(TRANSPOSE(IF(G14:G18&lt;0,0,G14:G18)),IF($A$14="Up",'CA.P.4.Q Correlation Matrices'!$C$19:$G$23,'CA.P.4.Q Correlation Matrices'!$C$27:$G$31)),IF(G14:G18&lt;0,0,G14:G18)))</f>
        <v>0</v>
      </c>
      <c r="H13" s="533" cm="1">
        <f t="array" ref="H13">SQRT(MMULT(MMULT(TRANSPOSE(IF(H14:H18&lt;0,0,H14:H18)),IF($A$14="Up",'CA.P.4.Q Correlation Matrices'!$C$19:$G$23,'CA.P.4.Q Correlation Matrices'!$C$27:$G$31)),IF(H14:H18&lt;0,0,H14:H18)))</f>
        <v>0</v>
      </c>
      <c r="I13" s="533" cm="1">
        <f t="array" ref="I13">+SQRT(MMULT(MMULT(TRANSPOSE(IF(I14:I18-$F14:$F18&lt;0,0,I14:I18-$F14:$F18)),IF($A$14="Up",'CA.P.4.Q Correlation Matrices'!$C$19:$G$23,'CA.P.4.Q Correlation Matrices'!$C$27:$G$31)),IF(I14:I18-$F14:$F18&lt;0,0,I14:I18-$F14:$F18)))+$F13</f>
        <v>0</v>
      </c>
      <c r="J13" s="534"/>
      <c r="K13" s="533" cm="1">
        <f t="array" ref="K13">SQRT(MMULT(MMULT(TRANSPOSE(IF(K14:K18&lt;0,0,K14:K18)),IF($A$14="Up",'CA.P.4.Q Correlation Matrices'!$C$19:$G$23,'CA.P.4.Q Correlation Matrices'!$C$27:$G$31)),IF(K14:K18&lt;0,0,K14:K18)))</f>
        <v>0</v>
      </c>
      <c r="L13" s="534"/>
      <c r="M13" s="533" cm="1">
        <f t="array" ref="M13">SQRT(MMULT(MMULT(TRANSPOSE(IF(M14:M18&lt;0,0,M14:M18)),IF($A$14="Up",'CA.P.4.Q Correlation Matrices'!$C$19:$G$23,'CA.P.4.Q Correlation Matrices'!$C$27:$G$31)),IF(M14:M18&lt;0,0,M14:M18)))</f>
        <v>0</v>
      </c>
      <c r="N13" s="533" cm="1">
        <f t="array" ref="N13">+SQRT(MMULT(MMULT(TRANSPOSE(IF(N14:N18-$F14:$F18&lt;0,0,N14:N18-$F14:$F18)),IF($A$14="Up",'CA.P.4.Q Correlation Matrices'!$C$19:$G$23,'CA.P.4.Q Correlation Matrices'!$C$27:$G$31)),IF(N14:N18-$F14:$F18&lt;0,0,N14:N18-$F14:$F18)))+$F13</f>
        <v>0</v>
      </c>
      <c r="O13" s="535" t="str">
        <f>IFERROR(N13/N$44,"")</f>
        <v/>
      </c>
      <c r="P13" s="536" cm="1">
        <f t="array" ref="P13">IF($P$6="With transition",+SQRT(MMULT(MMULT(TRANSPOSE(IF(P14:P18-$F14:$F18*$Q$7&lt;0,0,P14:P18-$F14:$F18*$Q$7)),IF($A$14="Up",'CA.P.4.Q Correlation Matrices'!$C$19:$G$23,'CA.P.4.Q Correlation Matrices'!$C$27:$G$31)),IF(P14:P18-$F14:$F18*$Q$7&lt;0,0,P14:P18-$F14:$F18*$Q$7)))+$F13*$Q$7,"")</f>
        <v>0</v>
      </c>
      <c r="Q13" s="535" t="str">
        <f>IF($P$6="With transition",IFERROR(P13/P$44,""),"")</f>
        <v/>
      </c>
    </row>
    <row r="14" spans="1:17" s="15" customFormat="1">
      <c r="A14" s="199"/>
      <c r="B14" s="537" t="s">
        <v>982</v>
      </c>
      <c r="C14" s="200"/>
      <c r="D14" s="200"/>
      <c r="E14" s="200"/>
      <c r="F14" s="200"/>
      <c r="G14" s="200"/>
      <c r="H14" s="200"/>
      <c r="I14" s="538">
        <f>SUM(C14:H14)</f>
        <v>0</v>
      </c>
      <c r="J14" s="539"/>
      <c r="K14" s="200"/>
      <c r="L14" s="539"/>
      <c r="M14" s="200"/>
      <c r="N14" s="538">
        <f>+I14+K14+M14</f>
        <v>0</v>
      </c>
      <c r="O14" s="540" t="str">
        <f>IFERROR(MAX(0,N14)/N$44,"")</f>
        <v/>
      </c>
      <c r="P14" s="541">
        <f>IF($P$6="With transition",N14*$Q$7,"")</f>
        <v>0</v>
      </c>
      <c r="Q14" s="540" t="str">
        <f>IF($P$6="With transition",IFERROR(MAX(0,P14)/P$44,""),"")</f>
        <v/>
      </c>
    </row>
    <row r="15" spans="1:17" s="15" customFormat="1">
      <c r="B15" s="537" t="s">
        <v>983</v>
      </c>
      <c r="C15" s="200"/>
      <c r="D15" s="200"/>
      <c r="E15" s="200"/>
      <c r="F15" s="200"/>
      <c r="G15" s="200"/>
      <c r="H15" s="200"/>
      <c r="I15" s="538">
        <f>SUM(C15:H15)</f>
        <v>0</v>
      </c>
      <c r="J15" s="539"/>
      <c r="K15" s="200"/>
      <c r="L15" s="539"/>
      <c r="M15" s="200"/>
      <c r="N15" s="538">
        <f>+I15+K15+M15</f>
        <v>0</v>
      </c>
      <c r="O15" s="540" t="str">
        <f>IFERROR(MAX(0,N15)/N$44,"")</f>
        <v/>
      </c>
      <c r="P15" s="541">
        <f>IF($P$6="With transition",N15*$Q$7,"")</f>
        <v>0</v>
      </c>
      <c r="Q15" s="540" t="str">
        <f>IF($P$6="With transition",IFERROR(MAX(0,P15)/P$44,""),"")</f>
        <v/>
      </c>
    </row>
    <row r="16" spans="1:17" s="15" customFormat="1">
      <c r="B16" s="537" t="s">
        <v>984</v>
      </c>
      <c r="C16" s="200"/>
      <c r="D16" s="200"/>
      <c r="E16" s="200"/>
      <c r="F16" s="200"/>
      <c r="G16" s="200"/>
      <c r="H16" s="200"/>
      <c r="I16" s="538">
        <f>SUM(C16:H16)</f>
        <v>0</v>
      </c>
      <c r="J16" s="539"/>
      <c r="K16" s="200"/>
      <c r="L16" s="539"/>
      <c r="M16" s="200"/>
      <c r="N16" s="538">
        <f>+I16+K16+M16</f>
        <v>0</v>
      </c>
      <c r="O16" s="540" t="str">
        <f>IFERROR(MAX(0,N16)/N$44,"")</f>
        <v/>
      </c>
      <c r="P16" s="541">
        <f>IF($P$6="With transition",N16*$Q$7,"")</f>
        <v>0</v>
      </c>
      <c r="Q16" s="540" t="str">
        <f>IF($P$6="With transition",IFERROR(MAX(0,P16)/P$44,""),"")</f>
        <v/>
      </c>
    </row>
    <row r="17" spans="1:17" s="15" customFormat="1">
      <c r="B17" s="537" t="s">
        <v>1585</v>
      </c>
      <c r="C17" s="200"/>
      <c r="D17" s="200"/>
      <c r="E17" s="200"/>
      <c r="F17" s="200"/>
      <c r="G17" s="200"/>
      <c r="H17" s="200"/>
      <c r="I17" s="538">
        <f>SUM(C17:H17)</f>
        <v>0</v>
      </c>
      <c r="J17" s="539"/>
      <c r="K17" s="200"/>
      <c r="L17" s="539"/>
      <c r="M17" s="200"/>
      <c r="N17" s="538">
        <f>+I17+K17+M17</f>
        <v>0</v>
      </c>
      <c r="O17" s="540" t="str">
        <f>IFERROR(MAX(0,N17)/N$44,"")</f>
        <v/>
      </c>
      <c r="P17" s="541">
        <f>IF($P$6="With transition",N17*$Q$7,"")</f>
        <v>0</v>
      </c>
      <c r="Q17" s="540" t="str">
        <f>IF($P$6="With transition",IFERROR(MAX(0,P17)/P$44,""),"")</f>
        <v/>
      </c>
    </row>
    <row r="18" spans="1:17" s="15" customFormat="1">
      <c r="B18" s="537" t="s">
        <v>986</v>
      </c>
      <c r="C18" s="539"/>
      <c r="D18" s="539"/>
      <c r="E18" s="539"/>
      <c r="F18" s="200"/>
      <c r="G18" s="539"/>
      <c r="H18" s="539"/>
      <c r="I18" s="200"/>
      <c r="J18" s="539"/>
      <c r="K18" s="200"/>
      <c r="L18" s="539"/>
      <c r="M18" s="200"/>
      <c r="N18" s="538">
        <f>+I18+K18+M18</f>
        <v>0</v>
      </c>
      <c r="O18" s="540" t="str">
        <f>IFERROR(MAX(0,N18)/N$44,"")</f>
        <v/>
      </c>
      <c r="P18" s="541">
        <f>IF($P$6="With transition",N18*$Q$7,"")</f>
        <v>0</v>
      </c>
      <c r="Q18" s="540" t="str">
        <f>IF($P$6="With transition",IFERROR(MAX(0,P18)/P$44,""),"")</f>
        <v/>
      </c>
    </row>
    <row r="19" spans="1:17" s="15" customFormat="1">
      <c r="B19" s="537" t="s">
        <v>1586</v>
      </c>
      <c r="C19" s="538">
        <f t="shared" ref="C19:I19" si="0">+C13-SUMIF(C14:C18,"&gt;0")</f>
        <v>0</v>
      </c>
      <c r="D19" s="538">
        <f t="shared" si="0"/>
        <v>0</v>
      </c>
      <c r="E19" s="538">
        <f t="shared" si="0"/>
        <v>0</v>
      </c>
      <c r="F19" s="538">
        <f t="shared" si="0"/>
        <v>0</v>
      </c>
      <c r="G19" s="538">
        <f t="shared" si="0"/>
        <v>0</v>
      </c>
      <c r="H19" s="538">
        <f t="shared" si="0"/>
        <v>0</v>
      </c>
      <c r="I19" s="538">
        <f t="shared" si="0"/>
        <v>0</v>
      </c>
      <c r="J19" s="539"/>
      <c r="K19" s="538">
        <f>+K13-SUMIF(K14:K18,"&gt;0")</f>
        <v>0</v>
      </c>
      <c r="L19" s="539"/>
      <c r="M19" s="538">
        <f>+M13-SUMIF(M14:M18,"&gt;0")</f>
        <v>0</v>
      </c>
      <c r="N19" s="538">
        <f>+N13-SUMIF(N14:N18,"&gt;0")</f>
        <v>0</v>
      </c>
      <c r="O19" s="540" t="str">
        <f>IFERROR(N19/N$44,"")</f>
        <v/>
      </c>
      <c r="P19" s="541">
        <f>IF($P$6="With transition",+P13-SUMIF(P14:P18,"&gt;0"),"")</f>
        <v>0</v>
      </c>
      <c r="Q19" s="540" t="str">
        <f>IF($P$6="With transition",IFERROR(P19/P$44,""),"")</f>
        <v/>
      </c>
    </row>
    <row r="20" spans="1:17" s="15" customFormat="1">
      <c r="B20" s="210"/>
      <c r="C20" s="210"/>
      <c r="D20" s="210"/>
      <c r="E20" s="210"/>
      <c r="F20" s="210"/>
      <c r="G20" s="210"/>
      <c r="H20" s="210"/>
      <c r="I20" s="210"/>
      <c r="J20" s="210"/>
      <c r="K20" s="210"/>
      <c r="L20" s="210"/>
      <c r="M20" s="210"/>
      <c r="N20" s="210"/>
      <c r="O20" s="210"/>
      <c r="P20" s="210"/>
      <c r="Q20" s="210"/>
    </row>
    <row r="21" spans="1:17" s="15" customFormat="1">
      <c r="B21" s="497" t="s">
        <v>1587</v>
      </c>
      <c r="C21" s="533" cm="1">
        <f t="array" ref="C21">SQRT(MMULT(MMULT(TRANSPOSE(IF(C22:C27&lt;0,0,C22:C27)),'CA.P.4.Q Correlation Matrices'!$C$37:$H$42),IF(C22:C27&lt;0,0,C22:C27)))</f>
        <v>0</v>
      </c>
      <c r="D21" s="533" cm="1">
        <f t="array" ref="D21">SQRT(MMULT(MMULT(TRANSPOSE(IF(D22:D27&lt;0,0,D22:D27)),'CA.P.4.Q Correlation Matrices'!$C$37:$H$42),IF(D22:D27&lt;0,0,D22:D27)))</f>
        <v>0</v>
      </c>
      <c r="E21" s="533" cm="1">
        <f t="array" ref="E21">SQRT(MMULT(MMULT(TRANSPOSE(IF(E22:E27&lt;0,0,E22:E27)),'CA.P.4.Q Correlation Matrices'!$C$37:$H$42),IF(E22:E27&lt;0,0,E22:E27)))</f>
        <v>0</v>
      </c>
      <c r="F21" s="198"/>
      <c r="G21" s="533" cm="1">
        <f t="array" ref="G21">SQRT(MMULT(MMULT(TRANSPOSE(IF(G22:G27&lt;0,0,G22:G27)),'CA.P.4.Q Correlation Matrices'!$C$37:$H$42),IF(G22:G27&lt;0,0,G22:G27)))</f>
        <v>0</v>
      </c>
      <c r="H21" s="533" cm="1">
        <f t="array" ref="H21">SQRT(MMULT(MMULT(TRANSPOSE(IF(H22:H27&lt;0,0,H22:H27)),'CA.P.4.Q Correlation Matrices'!$C$37:$H$42),IF(H22:H27&lt;0,0,H22:H27)))</f>
        <v>0</v>
      </c>
      <c r="I21" s="533" cm="1">
        <f t="array" ref="I21">+SQRT(MMULT(MMULT(TRANSPOSE(IF(I22:I27-$F22:$F27&lt;0,0,I22:I27-$F22:$F27)),'CA.P.4.Q Correlation Matrices'!$C$37:$H$42),IF(I22:I27-$F22:$F27&lt;0,0,I22:I27-$F22:$F27)))+$F21</f>
        <v>0</v>
      </c>
      <c r="J21" s="534"/>
      <c r="K21" s="533" cm="1">
        <f t="array" ref="K21">SQRT(MMULT(MMULT(TRANSPOSE(IF(K22:K27&lt;0,0,K22:K27)),'CA.P.4.Q Correlation Matrices'!$C$37:$H$42),IF(K22:K27&lt;0,0,K22:K27)))</f>
        <v>0</v>
      </c>
      <c r="L21" s="534"/>
      <c r="M21" s="534"/>
      <c r="N21" s="533" cm="1">
        <f t="array" ref="N21">+SQRT(MMULT(MMULT(TRANSPOSE(IF(N22:N27-$F22:$F27&lt;0,0,N22:N27-$F22:$F27)),'CA.P.4.Q Correlation Matrices'!$C$37:$H$42),IF(N22:N27-$F22:$F27&lt;0,0,N22:N27-$F22:$F27)))+$F21</f>
        <v>0</v>
      </c>
      <c r="O21" s="535" t="str">
        <f>IFERROR(N21/N$44,"")</f>
        <v/>
      </c>
      <c r="P21" s="533">
        <f t="shared" ref="P21:P28" si="1">IF($P$6="With transition",N21,"")</f>
        <v>0</v>
      </c>
      <c r="Q21" s="535" t="str">
        <f>IF($P$6="With transition",IFERROR(P21/P$44,""),"")</f>
        <v/>
      </c>
    </row>
    <row r="22" spans="1:17" s="15" customFormat="1">
      <c r="B22" s="537" t="s">
        <v>1588</v>
      </c>
      <c r="C22" s="200"/>
      <c r="D22" s="200"/>
      <c r="E22" s="200"/>
      <c r="F22" s="201"/>
      <c r="G22" s="200"/>
      <c r="H22" s="200"/>
      <c r="I22" s="538">
        <f t="shared" ref="I22:I27" si="2">SUM(C22:H22)</f>
        <v>0</v>
      </c>
      <c r="J22" s="539"/>
      <c r="K22" s="201"/>
      <c r="L22" s="539"/>
      <c r="M22" s="539"/>
      <c r="N22" s="538">
        <f t="shared" ref="N22:N27" si="3">+I22+K22</f>
        <v>0</v>
      </c>
      <c r="O22" s="540" t="str">
        <f t="shared" ref="O22:O27" si="4">IFERROR(MAX(0,N22)/N$44,"")</f>
        <v/>
      </c>
      <c r="P22" s="538">
        <f t="shared" si="1"/>
        <v>0</v>
      </c>
      <c r="Q22" s="540" t="str">
        <f t="shared" ref="Q22:Q27" si="5">IF($P$6="With transition",IFERROR(MAX(0,P22)/P$44,""),"")</f>
        <v/>
      </c>
    </row>
    <row r="23" spans="1:17" s="15" customFormat="1">
      <c r="B23" s="537" t="s">
        <v>1589</v>
      </c>
      <c r="C23" s="200"/>
      <c r="D23" s="200"/>
      <c r="E23" s="200"/>
      <c r="F23" s="201"/>
      <c r="G23" s="200"/>
      <c r="H23" s="200"/>
      <c r="I23" s="538">
        <f t="shared" si="2"/>
        <v>0</v>
      </c>
      <c r="J23" s="539"/>
      <c r="K23" s="201"/>
      <c r="L23" s="539"/>
      <c r="M23" s="539"/>
      <c r="N23" s="538">
        <f t="shared" si="3"/>
        <v>0</v>
      </c>
      <c r="O23" s="540" t="str">
        <f t="shared" si="4"/>
        <v/>
      </c>
      <c r="P23" s="538">
        <f t="shared" si="1"/>
        <v>0</v>
      </c>
      <c r="Q23" s="540" t="str">
        <f t="shared" si="5"/>
        <v/>
      </c>
    </row>
    <row r="24" spans="1:17" s="15" customFormat="1">
      <c r="B24" s="537" t="s">
        <v>1590</v>
      </c>
      <c r="C24" s="200"/>
      <c r="D24" s="200"/>
      <c r="E24" s="200"/>
      <c r="F24" s="201"/>
      <c r="G24" s="200"/>
      <c r="H24" s="200"/>
      <c r="I24" s="538">
        <f t="shared" si="2"/>
        <v>0</v>
      </c>
      <c r="J24" s="539"/>
      <c r="K24" s="539"/>
      <c r="L24" s="539"/>
      <c r="M24" s="539"/>
      <c r="N24" s="538">
        <f t="shared" si="3"/>
        <v>0</v>
      </c>
      <c r="O24" s="540" t="str">
        <f t="shared" si="4"/>
        <v/>
      </c>
      <c r="P24" s="538">
        <f t="shared" si="1"/>
        <v>0</v>
      </c>
      <c r="Q24" s="540" t="str">
        <f t="shared" si="5"/>
        <v/>
      </c>
    </row>
    <row r="25" spans="1:17" s="15" customFormat="1">
      <c r="B25" s="537" t="s">
        <v>1591</v>
      </c>
      <c r="C25" s="200"/>
      <c r="D25" s="200"/>
      <c r="E25" s="200"/>
      <c r="F25" s="201"/>
      <c r="G25" s="200"/>
      <c r="H25" s="200"/>
      <c r="I25" s="538">
        <f t="shared" si="2"/>
        <v>0</v>
      </c>
      <c r="J25" s="539"/>
      <c r="K25" s="539"/>
      <c r="L25" s="539"/>
      <c r="M25" s="539"/>
      <c r="N25" s="538">
        <f t="shared" si="3"/>
        <v>0</v>
      </c>
      <c r="O25" s="540" t="str">
        <f t="shared" si="4"/>
        <v/>
      </c>
      <c r="P25" s="538">
        <f t="shared" si="1"/>
        <v>0</v>
      </c>
      <c r="Q25" s="540" t="str">
        <f t="shared" si="5"/>
        <v/>
      </c>
    </row>
    <row r="26" spans="1:17" s="15" customFormat="1">
      <c r="B26" s="537" t="s">
        <v>1592</v>
      </c>
      <c r="C26" s="200"/>
      <c r="D26" s="200"/>
      <c r="E26" s="200"/>
      <c r="F26" s="201"/>
      <c r="G26" s="200"/>
      <c r="H26" s="200"/>
      <c r="I26" s="538">
        <f t="shared" si="2"/>
        <v>0</v>
      </c>
      <c r="J26" s="539"/>
      <c r="K26" s="539"/>
      <c r="L26" s="539"/>
      <c r="M26" s="539"/>
      <c r="N26" s="538">
        <f t="shared" si="3"/>
        <v>0</v>
      </c>
      <c r="O26" s="540" t="str">
        <f t="shared" si="4"/>
        <v/>
      </c>
      <c r="P26" s="538">
        <f t="shared" si="1"/>
        <v>0</v>
      </c>
      <c r="Q26" s="540" t="str">
        <f t="shared" si="5"/>
        <v/>
      </c>
    </row>
    <row r="27" spans="1:17" s="15" customFormat="1">
      <c r="A27" s="199"/>
      <c r="B27" s="537" t="s">
        <v>1593</v>
      </c>
      <c r="C27" s="200"/>
      <c r="D27" s="200"/>
      <c r="E27" s="200"/>
      <c r="F27" s="201"/>
      <c r="G27" s="200"/>
      <c r="H27" s="200"/>
      <c r="I27" s="538">
        <f t="shared" si="2"/>
        <v>0</v>
      </c>
      <c r="J27" s="539"/>
      <c r="K27" s="201"/>
      <c r="L27" s="539"/>
      <c r="M27" s="539"/>
      <c r="N27" s="538">
        <f t="shared" si="3"/>
        <v>0</v>
      </c>
      <c r="O27" s="540" t="str">
        <f t="shared" si="4"/>
        <v/>
      </c>
      <c r="P27" s="538">
        <f t="shared" si="1"/>
        <v>0</v>
      </c>
      <c r="Q27" s="540" t="str">
        <f t="shared" si="5"/>
        <v/>
      </c>
    </row>
    <row r="28" spans="1:17" s="15" customFormat="1">
      <c r="B28" s="537" t="s">
        <v>1594</v>
      </c>
      <c r="C28" s="538">
        <f t="shared" ref="C28:I28" si="6">+C21-SUMIF(C22:C27,"&gt;0")</f>
        <v>0</v>
      </c>
      <c r="D28" s="538">
        <f t="shared" si="6"/>
        <v>0</v>
      </c>
      <c r="E28" s="538">
        <f t="shared" si="6"/>
        <v>0</v>
      </c>
      <c r="F28" s="538">
        <f t="shared" si="6"/>
        <v>0</v>
      </c>
      <c r="G28" s="538">
        <f t="shared" si="6"/>
        <v>0</v>
      </c>
      <c r="H28" s="538">
        <f t="shared" si="6"/>
        <v>0</v>
      </c>
      <c r="I28" s="538">
        <f t="shared" si="6"/>
        <v>0</v>
      </c>
      <c r="J28" s="539"/>
      <c r="K28" s="538">
        <f>+K21-SUMIF(K22:K27,"&gt;0")</f>
        <v>0</v>
      </c>
      <c r="L28" s="539"/>
      <c r="M28" s="539"/>
      <c r="N28" s="538">
        <f>+N21-SUMIF(N22:N27,"&gt;0")</f>
        <v>0</v>
      </c>
      <c r="O28" s="540" t="str">
        <f>IFERROR(N28/N$44,"")</f>
        <v/>
      </c>
      <c r="P28" s="538">
        <f t="shared" si="1"/>
        <v>0</v>
      </c>
      <c r="Q28" s="540" t="str">
        <f>IF($P$6="With transition",IFERROR(P28/P$44,""),"")</f>
        <v/>
      </c>
    </row>
    <row r="29" spans="1:17" s="15" customFormat="1">
      <c r="B29" s="210"/>
      <c r="C29" s="210"/>
      <c r="D29" s="210"/>
      <c r="E29" s="210"/>
      <c r="F29" s="210"/>
      <c r="G29" s="210"/>
      <c r="H29" s="210"/>
      <c r="I29" s="210"/>
      <c r="J29" s="210"/>
      <c r="K29" s="210"/>
      <c r="L29" s="210"/>
      <c r="M29" s="210"/>
      <c r="N29" s="210"/>
      <c r="O29" s="210"/>
      <c r="P29" s="210"/>
      <c r="Q29" s="210"/>
    </row>
    <row r="30" spans="1:17" s="15" customFormat="1">
      <c r="B30" s="497" t="s">
        <v>1595</v>
      </c>
      <c r="C30" s="534"/>
      <c r="D30" s="534"/>
      <c r="E30" s="534"/>
      <c r="F30" s="533">
        <f>F32</f>
        <v>0</v>
      </c>
      <c r="G30" s="534"/>
      <c r="H30" s="534"/>
      <c r="I30" s="533">
        <f>I32</f>
        <v>0</v>
      </c>
      <c r="J30" s="534"/>
      <c r="K30" s="198"/>
      <c r="L30" s="534"/>
      <c r="M30" s="534"/>
      <c r="N30" s="533">
        <f t="shared" ref="N30:N38" si="7">+I30+K30</f>
        <v>0</v>
      </c>
      <c r="O30" s="535" t="str">
        <f>IFERROR(N30/N$44,"")</f>
        <v/>
      </c>
      <c r="P30" s="533">
        <f t="shared" ref="P30:P38" si="8">IF($P$6="With transition",N30,"")</f>
        <v>0</v>
      </c>
      <c r="Q30" s="535" t="str">
        <f>IF($P$6="With transition",IFERROR(P30/P$44,""),"")</f>
        <v/>
      </c>
    </row>
    <row r="31" spans="1:17" s="15" customFormat="1">
      <c r="B31" s="497" t="s">
        <v>1596</v>
      </c>
      <c r="C31" s="534"/>
      <c r="D31" s="534"/>
      <c r="E31" s="534"/>
      <c r="F31" s="533">
        <f>F32</f>
        <v>0</v>
      </c>
      <c r="G31" s="534"/>
      <c r="H31" s="534"/>
      <c r="I31" s="533">
        <f>I32</f>
        <v>0</v>
      </c>
      <c r="J31" s="534"/>
      <c r="K31" s="198"/>
      <c r="L31" s="534"/>
      <c r="M31" s="534"/>
      <c r="N31" s="533">
        <f t="shared" si="7"/>
        <v>0</v>
      </c>
      <c r="O31" s="535" t="str">
        <f>IFERROR(N31/N$44,"")</f>
        <v/>
      </c>
      <c r="P31" s="533">
        <f t="shared" si="8"/>
        <v>0</v>
      </c>
      <c r="Q31" s="535" t="str">
        <f>IF($P$6="With transition",IFERROR(P31/P$44,""),"")</f>
        <v/>
      </c>
    </row>
    <row r="32" spans="1:17" s="15" customFormat="1">
      <c r="B32" s="537" t="s">
        <v>1597</v>
      </c>
      <c r="C32" s="534"/>
      <c r="D32" s="534"/>
      <c r="E32" s="534"/>
      <c r="F32" s="201"/>
      <c r="G32" s="534"/>
      <c r="H32" s="534"/>
      <c r="I32" s="201"/>
      <c r="J32" s="534"/>
      <c r="K32" s="198"/>
      <c r="L32" s="534"/>
      <c r="M32" s="534"/>
      <c r="N32" s="538">
        <f t="shared" si="7"/>
        <v>0</v>
      </c>
      <c r="O32" s="540" t="str">
        <f>IFERROR(MAX(0,N32)/N$44,"")</f>
        <v/>
      </c>
      <c r="P32" s="538">
        <f t="shared" si="8"/>
        <v>0</v>
      </c>
      <c r="Q32" s="540" t="str">
        <f>IF($P$6="With transition",IFERROR(MAX(0,P32)/P$44,""),"")</f>
        <v/>
      </c>
    </row>
    <row r="33" spans="2:17" s="15" customFormat="1">
      <c r="B33" s="537" t="s">
        <v>1598</v>
      </c>
      <c r="C33" s="534"/>
      <c r="D33" s="534"/>
      <c r="E33" s="534"/>
      <c r="F33" s="534"/>
      <c r="G33" s="534"/>
      <c r="H33" s="534"/>
      <c r="I33" s="534"/>
      <c r="J33" s="534"/>
      <c r="K33" s="198"/>
      <c r="L33" s="534"/>
      <c r="M33" s="534"/>
      <c r="N33" s="538">
        <f t="shared" si="7"/>
        <v>0</v>
      </c>
      <c r="O33" s="540" t="str">
        <f>IFERROR(MAX(0,N33)/N$44,"")</f>
        <v/>
      </c>
      <c r="P33" s="538">
        <f t="shared" si="8"/>
        <v>0</v>
      </c>
      <c r="Q33" s="540" t="str">
        <f>IF($P$6="With transition",IFERROR(MAX(0,P33)/P$44,""),"")</f>
        <v/>
      </c>
    </row>
    <row r="34" spans="2:17" s="15" customFormat="1">
      <c r="B34" s="537" t="s">
        <v>1599</v>
      </c>
      <c r="C34" s="534"/>
      <c r="D34" s="534"/>
      <c r="E34" s="534"/>
      <c r="F34" s="534"/>
      <c r="G34" s="534"/>
      <c r="H34" s="534"/>
      <c r="I34" s="534"/>
      <c r="J34" s="534"/>
      <c r="K34" s="198"/>
      <c r="L34" s="534"/>
      <c r="M34" s="534"/>
      <c r="N34" s="538">
        <f t="shared" si="7"/>
        <v>0</v>
      </c>
      <c r="O34" s="540" t="str">
        <f>IFERROR(MAX(0,N34)/N$44,"")</f>
        <v/>
      </c>
      <c r="P34" s="538">
        <f t="shared" si="8"/>
        <v>0</v>
      </c>
      <c r="Q34" s="540" t="str">
        <f>IF($P$6="With transition",IFERROR(MAX(0,P34)/P$44,""),"")</f>
        <v/>
      </c>
    </row>
    <row r="35" spans="2:17" s="15" customFormat="1">
      <c r="B35" s="537" t="s">
        <v>1600</v>
      </c>
      <c r="C35" s="534"/>
      <c r="D35" s="534"/>
      <c r="E35" s="534"/>
      <c r="F35" s="534"/>
      <c r="G35" s="534"/>
      <c r="H35" s="534"/>
      <c r="I35" s="534"/>
      <c r="J35" s="534"/>
      <c r="K35" s="198"/>
      <c r="L35" s="534"/>
      <c r="M35" s="534"/>
      <c r="N35" s="538">
        <f t="shared" si="7"/>
        <v>0</v>
      </c>
      <c r="O35" s="540" t="str">
        <f>IFERROR(MAX(0,N35)/N$44,"")</f>
        <v/>
      </c>
      <c r="P35" s="538">
        <f t="shared" si="8"/>
        <v>0</v>
      </c>
      <c r="Q35" s="540" t="str">
        <f>IF($P$6="With transition",IFERROR(MAX(0,P35)/P$44,""),"")</f>
        <v/>
      </c>
    </row>
    <row r="36" spans="2:17" s="15" customFormat="1">
      <c r="B36" s="537" t="s">
        <v>1601</v>
      </c>
      <c r="C36" s="534"/>
      <c r="D36" s="534"/>
      <c r="E36" s="534"/>
      <c r="F36" s="534"/>
      <c r="G36" s="534"/>
      <c r="H36" s="534"/>
      <c r="I36" s="534"/>
      <c r="J36" s="534"/>
      <c r="K36" s="538">
        <f>+K31-SUMIF(K32:K35,"&gt;0")</f>
        <v>0</v>
      </c>
      <c r="L36" s="534"/>
      <c r="M36" s="534"/>
      <c r="N36" s="538">
        <f t="shared" si="7"/>
        <v>0</v>
      </c>
      <c r="O36" s="540" t="str">
        <f>IFERROR(N36/N$44,"")</f>
        <v/>
      </c>
      <c r="P36" s="538">
        <f t="shared" si="8"/>
        <v>0</v>
      </c>
      <c r="Q36" s="540" t="str">
        <f>IF($P$6="With transition",IFERROR(P36/P$44,""),"")</f>
        <v/>
      </c>
    </row>
    <row r="37" spans="2:17" s="15" customFormat="1">
      <c r="B37" s="497" t="s">
        <v>1602</v>
      </c>
      <c r="C37" s="539"/>
      <c r="D37" s="539"/>
      <c r="E37" s="539"/>
      <c r="F37" s="539"/>
      <c r="G37" s="539"/>
      <c r="H37" s="539"/>
      <c r="I37" s="539"/>
      <c r="J37" s="539"/>
      <c r="K37" s="198"/>
      <c r="L37" s="539"/>
      <c r="M37" s="539"/>
      <c r="N37" s="533">
        <f t="shared" si="7"/>
        <v>0</v>
      </c>
      <c r="O37" s="535" t="str">
        <f>IFERROR(N37/N$44,"")</f>
        <v/>
      </c>
      <c r="P37" s="533">
        <f t="shared" si="8"/>
        <v>0</v>
      </c>
      <c r="Q37" s="535" t="str">
        <f>IF($P$6="With transition",IFERROR(P37/P$44,""),"")</f>
        <v/>
      </c>
    </row>
    <row r="38" spans="2:17" s="15" customFormat="1">
      <c r="B38" s="537" t="s">
        <v>1603</v>
      </c>
      <c r="C38" s="539"/>
      <c r="D38" s="539"/>
      <c r="E38" s="539"/>
      <c r="F38" s="539"/>
      <c r="G38" s="539"/>
      <c r="H38" s="539"/>
      <c r="I38" s="539"/>
      <c r="J38" s="539"/>
      <c r="K38" s="538">
        <f>+K30-SUMIF(K31,"&gt;0")-SUMIF(K37,"&gt;0")</f>
        <v>0</v>
      </c>
      <c r="L38" s="539"/>
      <c r="M38" s="539"/>
      <c r="N38" s="538">
        <f t="shared" si="7"/>
        <v>0</v>
      </c>
      <c r="O38" s="540" t="str">
        <f>IFERROR(N38/N$44,"")</f>
        <v/>
      </c>
      <c r="P38" s="538">
        <f t="shared" si="8"/>
        <v>0</v>
      </c>
      <c r="Q38" s="540" t="str">
        <f>IF($P$6="With transition",IFERROR(P38/P$44,""),"")</f>
        <v/>
      </c>
    </row>
    <row r="39" spans="2:17" s="15" customFormat="1">
      <c r="B39" s="210"/>
      <c r="C39" s="210"/>
      <c r="D39" s="210"/>
      <c r="E39" s="210"/>
      <c r="F39" s="210"/>
      <c r="G39" s="210"/>
      <c r="H39" s="210"/>
      <c r="I39" s="210"/>
      <c r="J39" s="210"/>
      <c r="K39" s="210"/>
      <c r="L39" s="210"/>
      <c r="M39" s="210"/>
      <c r="N39" s="210"/>
      <c r="O39" s="210"/>
      <c r="P39" s="210"/>
      <c r="Q39" s="210"/>
    </row>
    <row r="40" spans="2:17" s="15" customFormat="1">
      <c r="B40" s="497" t="s">
        <v>1394</v>
      </c>
      <c r="C40" s="534"/>
      <c r="D40" s="534"/>
      <c r="E40" s="534"/>
      <c r="F40" s="198"/>
      <c r="G40" s="534"/>
      <c r="H40" s="534"/>
      <c r="I40" s="198"/>
      <c r="J40" s="534"/>
      <c r="K40" s="198"/>
      <c r="L40" s="534"/>
      <c r="M40" s="198"/>
      <c r="N40" s="533">
        <f>+I40+K40+M40</f>
        <v>0</v>
      </c>
      <c r="O40" s="535" t="str">
        <f>IFERROR(MAX(0,N40)/N$44,"")</f>
        <v/>
      </c>
      <c r="P40" s="533">
        <f>IF($P$6="With transition",N40,"")</f>
        <v>0</v>
      </c>
      <c r="Q40" s="535" t="str">
        <f>IF($P$6="With transition",IFERROR(MAX(0,P40)/P$44,""),"")</f>
        <v/>
      </c>
    </row>
    <row r="41" spans="2:17" s="15" customFormat="1"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</row>
    <row r="42" spans="2:17" s="15" customFormat="1">
      <c r="B42" s="497" t="s">
        <v>1396</v>
      </c>
      <c r="C42" s="534"/>
      <c r="D42" s="534"/>
      <c r="E42" s="534"/>
      <c r="F42" s="198"/>
      <c r="G42" s="534"/>
      <c r="H42" s="534"/>
      <c r="I42" s="198"/>
      <c r="J42" s="534"/>
      <c r="K42" s="198"/>
      <c r="L42" s="534"/>
      <c r="M42" s="534"/>
      <c r="N42" s="533">
        <f>MIN(+I42+K42,N47*0.3)</f>
        <v>0</v>
      </c>
      <c r="O42" s="535" t="str">
        <f>IFERROR(MAX(0,N42)/N$44,"")</f>
        <v/>
      </c>
      <c r="P42" s="533">
        <f>IF($P$6="With transition",MIN(+I42+K42,P47*0.3),"")</f>
        <v>0</v>
      </c>
      <c r="Q42" s="535" t="str">
        <f>IF($P$6="With transition",IFERROR(MAX(0,P42)/P$44,""),"")</f>
        <v/>
      </c>
    </row>
    <row r="43" spans="2:17" s="15" customFormat="1">
      <c r="B43" s="210"/>
      <c r="C43" s="210"/>
      <c r="D43" s="210"/>
      <c r="E43" s="210"/>
      <c r="F43" s="210"/>
      <c r="G43" s="210"/>
      <c r="H43" s="210"/>
      <c r="I43" s="210"/>
      <c r="J43" s="210"/>
      <c r="K43" s="210"/>
      <c r="L43" s="210"/>
      <c r="M43" s="210"/>
      <c r="N43" s="210"/>
      <c r="O43" s="210"/>
      <c r="P43" s="210"/>
      <c r="Q43" s="210"/>
    </row>
    <row r="44" spans="2:17" s="15" customFormat="1">
      <c r="B44" s="497" t="s">
        <v>1604</v>
      </c>
      <c r="C44" s="534"/>
      <c r="D44" s="534"/>
      <c r="E44" s="534"/>
      <c r="F44" s="533">
        <f>SUMIF(F14:F18,"&gt;0")+SUMIF(F22:F27,"&gt;0")+SUMIF(F32:F35,"&gt;0")+SUMIF(F37,"&gt;0")+SUMIF(F40,"&gt;0")+SUMIF(F42,"&gt;0")</f>
        <v>0</v>
      </c>
      <c r="G44" s="534"/>
      <c r="H44" s="534"/>
      <c r="I44" s="533">
        <f>SUMIF(I14:I18,"&gt;0")+SUMIF(I22:I27,"&gt;0")+SUMIF(I32:I35,"&gt;0")+SUMIF(I37,"&gt;0")+SUMIF(I40,"&gt;0")+SUMIF(I42,"&gt;0")</f>
        <v>0</v>
      </c>
      <c r="J44" s="534"/>
      <c r="K44" s="533">
        <f>SUMIF(K14:K18,"&gt;0")+SUMIF(K22:K27,"&gt;0")+SUMIF(K32:K35,"&gt;0")+SUMIF(K37,"&gt;0")+SUMIF(K40,"&gt;0")+SUMIF(K42,"&gt;0")</f>
        <v>0</v>
      </c>
      <c r="L44" s="534"/>
      <c r="M44" s="533">
        <f>SUMIF(M14:M18,"&gt;0")+SUMIF(M22:M27,"&gt;0")+SUMIF(M32:M35,"&gt;0")+SUMIF(M37,"&gt;0")+SUMIF(M40,"&gt;0")+SUMIF(M42,"&gt;0")</f>
        <v>0</v>
      </c>
      <c r="N44" s="533">
        <f>SUMIF(N14:N18,"&gt;0")+SUMIF(N22:N27,"&gt;0")+SUMIF(N32:N35,"&gt;0")+SUMIF(N37,"&gt;0")+SUMIF(N40,"&gt;0")+SUMIF(N42,"&gt;0")</f>
        <v>0</v>
      </c>
      <c r="O44" s="535" t="str">
        <f>IFERROR(N44/N$44,"")</f>
        <v/>
      </c>
      <c r="P44" s="533">
        <f>IF($P$6="With transition",SUMIF(P14:P18,"&gt;0")+SUMIF(P22:P27,"&gt;0")+SUMIF(P32:P35,"&gt;0")+SUMIF(P37,"&gt;0")+SUMIF(P40,"&gt;0")+SUMIF(P42,"&gt;0"),"")</f>
        <v>0</v>
      </c>
      <c r="Q44" s="535" t="str">
        <f>IF($P$6="With transition",IFERROR(P44/P$44,""),"")</f>
        <v/>
      </c>
    </row>
    <row r="45" spans="2:17" s="15" customFormat="1">
      <c r="B45" s="210"/>
      <c r="C45" s="210"/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0"/>
      <c r="P45" s="210"/>
      <c r="Q45" s="210"/>
    </row>
    <row r="46" spans="2:17" s="15" customFormat="1">
      <c r="B46" s="497" t="s">
        <v>1605</v>
      </c>
      <c r="C46" s="534"/>
      <c r="D46" s="534"/>
      <c r="E46" s="534"/>
      <c r="F46" s="533">
        <f>+F47+SUMIF(F52,"&gt;0")</f>
        <v>0</v>
      </c>
      <c r="G46" s="534"/>
      <c r="H46" s="534"/>
      <c r="I46" s="533">
        <f>+I47+SUMIF(I52,"&gt;0")</f>
        <v>0</v>
      </c>
      <c r="J46" s="534"/>
      <c r="K46" s="533">
        <f>+K47+SUMIF(K52,"&gt;0")</f>
        <v>0</v>
      </c>
      <c r="L46" s="534"/>
      <c r="M46" s="533">
        <f>+M47+SUMIF(M52,"&gt;0")</f>
        <v>0</v>
      </c>
      <c r="N46" s="533">
        <f>+N47+SUMIF(N52,"&gt;0")</f>
        <v>0</v>
      </c>
      <c r="O46" s="535" t="str">
        <f>IFERROR(N46/N$44,"")</f>
        <v/>
      </c>
      <c r="P46" s="533">
        <f>IF($P$6="With transition",+P47+SUMIF(P52,"&gt;0"),"")</f>
        <v>0</v>
      </c>
      <c r="Q46" s="535" t="str">
        <f>IF($P$6="With transition",IFERROR(P46/P$44,""),"")</f>
        <v/>
      </c>
    </row>
    <row r="47" spans="2:17" s="15" customFormat="1">
      <c r="B47" s="497" t="s">
        <v>1606</v>
      </c>
      <c r="C47" s="534"/>
      <c r="D47" s="534"/>
      <c r="E47" s="534"/>
      <c r="F47" s="198"/>
      <c r="G47" s="534"/>
      <c r="H47" s="534"/>
      <c r="I47" s="533" cm="1">
        <f t="array" ref="I47">+SQRT(MMULT(MMULT(TRANSPOSE(IF(I48:I51-$F48:$F51&lt;0,0,I48:I51-$F48:$F51)),'CA.P.4.Q Correlation Matrices'!$C$10:$F$13),IF(I48:I51-$F48:$F51&lt;0,0,I48:I51-$F48:$F51)))+$F47</f>
        <v>0</v>
      </c>
      <c r="J47" s="534"/>
      <c r="K47" s="533" cm="1">
        <f t="array" ref="K47">SQRT(MMULT(MMULT(TRANSPOSE(IF(K48:K51&lt;0,0,K48:K51)),'CA.P.4.Q Correlation Matrices'!$C$10:$F$13),IF(K48:K51&lt;0,0,K48:K51)))</f>
        <v>0</v>
      </c>
      <c r="L47" s="534"/>
      <c r="M47" s="533" cm="1">
        <f t="array" ref="M47">SQRT(MMULT(MMULT(TRANSPOSE(IF(M48:M51&lt;0,0,M48:M51)),'CA.P.4.Q Correlation Matrices'!$C$10:$F$13),IF(M48:M51&lt;0,0,M48:M51)))</f>
        <v>0</v>
      </c>
      <c r="N47" s="533" cm="1">
        <f t="array" ref="N47">+SQRT(MMULT(MMULT(TRANSPOSE(IF(N48:N51-$F48:$F51&lt;0,0,N48:N51-$F48:$F51)),'CA.P.4.Q Correlation Matrices'!$C$10:$F$13),IF(N48:N51-$F48:$F51&lt;0,0,N48:N51-$F48:$F51)))+$F47</f>
        <v>0</v>
      </c>
      <c r="O47" s="535" t="str">
        <f>IFERROR(N47/N$44,"")</f>
        <v/>
      </c>
      <c r="P47" s="198"/>
      <c r="Q47" s="535" t="str">
        <f>IF($P$6="With transition",IFERROR(P47/P$44,""),"")</f>
        <v/>
      </c>
    </row>
    <row r="48" spans="2:17" s="15" customFormat="1">
      <c r="B48" s="537" t="s">
        <v>1607</v>
      </c>
      <c r="C48" s="539"/>
      <c r="D48" s="539"/>
      <c r="E48" s="539"/>
      <c r="F48" s="538">
        <f>F13</f>
        <v>0</v>
      </c>
      <c r="G48" s="539"/>
      <c r="H48" s="539"/>
      <c r="I48" s="538">
        <f>I13</f>
        <v>0</v>
      </c>
      <c r="J48" s="539"/>
      <c r="K48" s="538">
        <f>K13</f>
        <v>0</v>
      </c>
      <c r="L48" s="539"/>
      <c r="M48" s="538">
        <f>M13</f>
        <v>0</v>
      </c>
      <c r="N48" s="538">
        <f>N13</f>
        <v>0</v>
      </c>
      <c r="O48" s="540" t="str">
        <f>IFERROR(MAX(0,N48)/N$44,"")</f>
        <v/>
      </c>
      <c r="P48" s="538">
        <f>IF($P$6="With transition",P13,"")</f>
        <v>0</v>
      </c>
      <c r="Q48" s="540" t="str">
        <f>IF($P$6="With transition",IFERROR(MAX(0,P48)/P$44,""),"")</f>
        <v/>
      </c>
    </row>
    <row r="49" spans="2:20" s="15" customFormat="1">
      <c r="B49" s="537" t="s">
        <v>1587</v>
      </c>
      <c r="C49" s="539"/>
      <c r="D49" s="539"/>
      <c r="E49" s="539"/>
      <c r="F49" s="538">
        <f>F21</f>
        <v>0</v>
      </c>
      <c r="G49" s="539"/>
      <c r="H49" s="539"/>
      <c r="I49" s="538">
        <f>I21</f>
        <v>0</v>
      </c>
      <c r="J49" s="539"/>
      <c r="K49" s="538">
        <f>K21</f>
        <v>0</v>
      </c>
      <c r="L49" s="539"/>
      <c r="M49" s="538">
        <f>M21</f>
        <v>0</v>
      </c>
      <c r="N49" s="538">
        <f>N21</f>
        <v>0</v>
      </c>
      <c r="O49" s="540" t="str">
        <f>IFERROR(MAX(0,N49)/N$44,"")</f>
        <v/>
      </c>
      <c r="P49" s="538">
        <f>IF($P$6="With transition",P21,"")</f>
        <v>0</v>
      </c>
      <c r="Q49" s="540" t="str">
        <f>IF($P$6="With transition",IFERROR(MAX(0,P49)/P$44,""),"")</f>
        <v/>
      </c>
    </row>
    <row r="50" spans="2:20" s="15" customFormat="1">
      <c r="B50" s="537" t="s">
        <v>1608</v>
      </c>
      <c r="C50" s="539"/>
      <c r="D50" s="539"/>
      <c r="E50" s="539"/>
      <c r="F50" s="538">
        <f>F30</f>
        <v>0</v>
      </c>
      <c r="G50" s="539"/>
      <c r="H50" s="539"/>
      <c r="I50" s="538">
        <f>I30</f>
        <v>0</v>
      </c>
      <c r="J50" s="539"/>
      <c r="K50" s="538">
        <f>K30</f>
        <v>0</v>
      </c>
      <c r="L50" s="539"/>
      <c r="M50" s="538">
        <f>M30</f>
        <v>0</v>
      </c>
      <c r="N50" s="538">
        <f>N30</f>
        <v>0</v>
      </c>
      <c r="O50" s="540" t="str">
        <f>IFERROR(MAX(0,N50)/N$44,"")</f>
        <v/>
      </c>
      <c r="P50" s="538">
        <f>IF($P$6="With transition",P30,"")</f>
        <v>0</v>
      </c>
      <c r="Q50" s="540" t="str">
        <f>IF($P$6="With transition",IFERROR(MAX(0,P50)/P$44,""),"")</f>
        <v/>
      </c>
    </row>
    <row r="51" spans="2:20" s="15" customFormat="1">
      <c r="B51" s="537" t="s">
        <v>1394</v>
      </c>
      <c r="C51" s="539"/>
      <c r="D51" s="539"/>
      <c r="E51" s="539"/>
      <c r="F51" s="538">
        <f>F40</f>
        <v>0</v>
      </c>
      <c r="G51" s="539"/>
      <c r="H51" s="539"/>
      <c r="I51" s="538">
        <f>I40</f>
        <v>0</v>
      </c>
      <c r="J51" s="539"/>
      <c r="K51" s="538">
        <f>K40</f>
        <v>0</v>
      </c>
      <c r="L51" s="539"/>
      <c r="M51" s="538">
        <f>M40</f>
        <v>0</v>
      </c>
      <c r="N51" s="538">
        <f>N40</f>
        <v>0</v>
      </c>
      <c r="O51" s="540" t="str">
        <f>IFERROR(MAX(0,N51)/N$44,"")</f>
        <v/>
      </c>
      <c r="P51" s="538">
        <f>IF($P$6="With transition",P40,"")</f>
        <v>0</v>
      </c>
      <c r="Q51" s="540" t="str">
        <f>IF($P$6="With transition",IFERROR(MAX(0,P51)/P$44,""),"")</f>
        <v/>
      </c>
    </row>
    <row r="52" spans="2:20" s="15" customFormat="1">
      <c r="B52" s="537" t="s">
        <v>1396</v>
      </c>
      <c r="C52" s="539"/>
      <c r="D52" s="539"/>
      <c r="E52" s="539"/>
      <c r="F52" s="538">
        <f>F42</f>
        <v>0</v>
      </c>
      <c r="G52" s="539"/>
      <c r="H52" s="539"/>
      <c r="I52" s="538">
        <f>I42</f>
        <v>0</v>
      </c>
      <c r="J52" s="539"/>
      <c r="K52" s="538">
        <f>K42</f>
        <v>0</v>
      </c>
      <c r="L52" s="539"/>
      <c r="M52" s="538">
        <f>M42</f>
        <v>0</v>
      </c>
      <c r="N52" s="538">
        <f>N42</f>
        <v>0</v>
      </c>
      <c r="O52" s="540" t="str">
        <f>IFERROR(MAX(0,N52)/N$44,"")</f>
        <v/>
      </c>
      <c r="P52" s="538">
        <f>IF($P$6="With transition",P42,"")</f>
        <v>0</v>
      </c>
      <c r="Q52" s="540" t="str">
        <f>IF($P$6="With transition",IFERROR(MAX(0,P52)/P$44,""),"")</f>
        <v/>
      </c>
    </row>
    <row r="53" spans="2:20" s="15" customFormat="1">
      <c r="B53" s="537" t="s">
        <v>1609</v>
      </c>
      <c r="C53" s="539"/>
      <c r="D53" s="539"/>
      <c r="E53" s="539"/>
      <c r="F53" s="538">
        <f>+F47-SUMIF(F48:F51,"&gt;0")</f>
        <v>0</v>
      </c>
      <c r="G53" s="539"/>
      <c r="H53" s="539"/>
      <c r="I53" s="538">
        <f>+I47-SUMIF(I48:I51,"&gt;0")</f>
        <v>0</v>
      </c>
      <c r="J53" s="539"/>
      <c r="K53" s="538">
        <f>+K47-SUMIF(K48:K51,"&gt;0")</f>
        <v>0</v>
      </c>
      <c r="L53" s="539"/>
      <c r="M53" s="538">
        <f>+M47-SUMIF(M48:M51,"&gt;0")</f>
        <v>0</v>
      </c>
      <c r="N53" s="538">
        <f>+N47-SUMIF(N48:N51,"&gt;0")</f>
        <v>0</v>
      </c>
      <c r="O53" s="540" t="str">
        <f>IFERROR(N53/N$44,"")</f>
        <v/>
      </c>
      <c r="P53" s="538">
        <f>IF($P$6="With transition",+P47-SUMIF(P48:P51,"&gt;0"),"")</f>
        <v>0</v>
      </c>
      <c r="Q53" s="540" t="str">
        <f>IF($P$6="With transition",IFERROR(P53/P$44,""),"")</f>
        <v/>
      </c>
    </row>
    <row r="54" spans="2:20" s="15" customFormat="1">
      <c r="B54" s="210"/>
      <c r="C54" s="210"/>
      <c r="D54" s="210"/>
      <c r="E54" s="210"/>
      <c r="F54" s="210"/>
      <c r="G54" s="210"/>
      <c r="H54" s="210"/>
      <c r="I54" s="210"/>
      <c r="J54" s="210"/>
      <c r="K54" s="210"/>
      <c r="L54" s="210"/>
      <c r="M54" s="210"/>
      <c r="N54" s="210"/>
      <c r="O54" s="210"/>
      <c r="P54" s="210"/>
      <c r="Q54" s="210"/>
    </row>
    <row r="55" spans="2:20" s="15" customFormat="1" ht="25.5">
      <c r="B55" s="7" t="s">
        <v>1610</v>
      </c>
      <c r="C55" s="210"/>
      <c r="D55" s="210"/>
      <c r="E55" s="210"/>
      <c r="F55" s="210"/>
      <c r="G55" s="210"/>
      <c r="H55" s="210"/>
      <c r="I55" s="210"/>
      <c r="J55" s="210"/>
      <c r="K55" s="210"/>
      <c r="L55" s="210"/>
      <c r="M55" s="210"/>
      <c r="N55" s="202"/>
      <c r="O55" s="210"/>
      <c r="P55" s="542"/>
      <c r="Q55" s="210"/>
    </row>
    <row r="56" spans="2:20" s="15" customFormat="1">
      <c r="B56" s="210"/>
      <c r="C56" s="210"/>
      <c r="D56" s="210"/>
      <c r="E56" s="210"/>
      <c r="F56" s="210"/>
      <c r="G56" s="210"/>
      <c r="H56" s="210"/>
      <c r="I56" s="210"/>
      <c r="J56" s="210"/>
      <c r="K56" s="210"/>
      <c r="L56" s="210"/>
      <c r="M56" s="210"/>
      <c r="N56" s="210"/>
      <c r="O56" s="210"/>
      <c r="P56" s="210"/>
      <c r="Q56" s="210"/>
      <c r="S56" s="543" t="s">
        <v>1611</v>
      </c>
    </row>
    <row r="57" spans="2:20" s="15" customFormat="1">
      <c r="B57" s="210" t="s">
        <v>1612</v>
      </c>
      <c r="C57" s="539"/>
      <c r="D57" s="539"/>
      <c r="E57" s="539"/>
      <c r="F57" s="198"/>
      <c r="G57" s="539"/>
      <c r="H57" s="539"/>
      <c r="I57" s="198"/>
      <c r="J57" s="539"/>
      <c r="K57" s="539"/>
      <c r="L57" s="539"/>
      <c r="M57" s="539"/>
      <c r="N57" s="201"/>
      <c r="O57" s="540" t="str">
        <f>IFERROR(N57/N$44,"")</f>
        <v/>
      </c>
      <c r="P57" s="201"/>
      <c r="Q57" s="540" t="str">
        <f>IF($P$6="With transition",IFERROR(P57/P$44,""),"")</f>
        <v/>
      </c>
      <c r="S57" s="544" t="s">
        <v>1613</v>
      </c>
      <c r="T57" s="545">
        <v>0.5</v>
      </c>
    </row>
    <row r="58" spans="2:20" s="15" customFormat="1">
      <c r="B58" s="497" t="s">
        <v>1614</v>
      </c>
      <c r="C58" s="534"/>
      <c r="D58" s="534"/>
      <c r="E58" s="534"/>
      <c r="F58" s="533">
        <f>+F46+F57</f>
        <v>0</v>
      </c>
      <c r="G58" s="534"/>
      <c r="H58" s="534"/>
      <c r="I58" s="533">
        <f>+I46+I57</f>
        <v>0</v>
      </c>
      <c r="J58" s="534"/>
      <c r="K58" s="533">
        <f>+K46+K57</f>
        <v>0</v>
      </c>
      <c r="L58" s="534"/>
      <c r="M58" s="533">
        <f>+M46+M57</f>
        <v>0</v>
      </c>
      <c r="N58" s="533">
        <f>+N46+N57</f>
        <v>0</v>
      </c>
      <c r="O58" s="535" t="str">
        <f>IFERROR(N58/N$44,"")</f>
        <v/>
      </c>
      <c r="P58" s="533">
        <f>IF($P$6="With transition",+P46+P57,"")</f>
        <v>0</v>
      </c>
      <c r="Q58" s="535" t="str">
        <f>IF($P$6="With transition",IFERROR(P58/P$44,""),"")</f>
        <v/>
      </c>
      <c r="S58" s="544" t="s">
        <v>1615</v>
      </c>
      <c r="T58" s="545">
        <v>0.6</v>
      </c>
    </row>
    <row r="59" spans="2:20" s="15" customFormat="1">
      <c r="B59" s="210" t="s">
        <v>1616</v>
      </c>
      <c r="C59" s="539"/>
      <c r="D59" s="539"/>
      <c r="E59" s="539"/>
      <c r="F59" s="538">
        <f>-F58*$N$55</f>
        <v>0</v>
      </c>
      <c r="G59" s="539"/>
      <c r="H59" s="539"/>
      <c r="I59" s="538">
        <f>-I58*$N$55</f>
        <v>0</v>
      </c>
      <c r="J59" s="539"/>
      <c r="K59" s="538">
        <f>-K58*$N$55</f>
        <v>0</v>
      </c>
      <c r="L59" s="539"/>
      <c r="M59" s="538">
        <f>-M58*$N$55</f>
        <v>0</v>
      </c>
      <c r="N59" s="538">
        <f>-N58*$N$55</f>
        <v>0</v>
      </c>
      <c r="O59" s="540" t="str">
        <f>IFERROR(N59/N$44,"")</f>
        <v/>
      </c>
      <c r="P59" s="538">
        <f>IF($P$6="With transition",-P58*$N$55,"")</f>
        <v>0</v>
      </c>
      <c r="Q59" s="540" t="str">
        <f>IF($P$6="With transition",IFERROR(P59/P$44,""),"")</f>
        <v/>
      </c>
      <c r="S59" s="544" t="s">
        <v>1617</v>
      </c>
      <c r="T59" s="545">
        <v>0.8</v>
      </c>
    </row>
    <row r="60" spans="2:20" s="15" customFormat="1">
      <c r="B60" s="497" t="s">
        <v>1618</v>
      </c>
      <c r="C60" s="534"/>
      <c r="D60" s="534"/>
      <c r="E60" s="534"/>
      <c r="F60" s="533">
        <f>+F58+F59</f>
        <v>0</v>
      </c>
      <c r="G60" s="534"/>
      <c r="H60" s="534"/>
      <c r="I60" s="533">
        <f>+I58+I59</f>
        <v>0</v>
      </c>
      <c r="J60" s="534"/>
      <c r="K60" s="533">
        <f>+K58+K59</f>
        <v>0</v>
      </c>
      <c r="L60" s="534"/>
      <c r="M60" s="533">
        <f>+M58+M59</f>
        <v>0</v>
      </c>
      <c r="N60" s="533">
        <f>+N58+N59</f>
        <v>0</v>
      </c>
      <c r="O60" s="535" t="str">
        <f>IFERROR(N60/N$44,"")</f>
        <v/>
      </c>
      <c r="P60" s="533">
        <f>IF($P$6="With transition",+P58+P59,"")</f>
        <v>0</v>
      </c>
      <c r="Q60" s="535" t="str">
        <f>IF($P$6="With transition",IFERROR(P60/P$44,""),"")</f>
        <v/>
      </c>
    </row>
    <row r="61" spans="2:20" s="15" customFormat="1">
      <c r="B61" s="210"/>
      <c r="C61" s="210"/>
      <c r="D61" s="210"/>
      <c r="E61" s="210"/>
      <c r="F61" s="210"/>
      <c r="G61" s="210"/>
      <c r="H61" s="210"/>
      <c r="I61" s="210"/>
      <c r="J61" s="210"/>
      <c r="K61" s="210"/>
      <c r="L61" s="210"/>
      <c r="M61" s="210"/>
      <c r="N61" s="210"/>
      <c r="O61" s="210"/>
      <c r="P61" s="210"/>
      <c r="Q61" s="210"/>
    </row>
    <row r="62" spans="2:20" s="15" customFormat="1">
      <c r="B62" s="210" t="s">
        <v>1619</v>
      </c>
      <c r="C62" s="539"/>
      <c r="D62" s="539"/>
      <c r="E62" s="539"/>
      <c r="F62" s="539"/>
      <c r="G62" s="539"/>
      <c r="H62" s="539"/>
      <c r="I62" s="538">
        <f>IFERROR((+I60-$F60)*(+(+$N60-$F60)/(+$I60-$F60+$K60+$M60)-1),0)</f>
        <v>0</v>
      </c>
      <c r="J62" s="539"/>
      <c r="K62" s="538">
        <f>IFERROR(K60*(+(+$N60-$F60)/(+$I60-$F60+$K60+$M60)-1),0)</f>
        <v>0</v>
      </c>
      <c r="L62" s="539"/>
      <c r="M62" s="538">
        <f>IFERROR(M60*(+(+$N60-$F60)/(+$I60-$F60+$K60+$M60)-1),0)</f>
        <v>0</v>
      </c>
      <c r="N62" s="539"/>
      <c r="O62" s="546"/>
      <c r="P62" s="539"/>
      <c r="Q62" s="546"/>
    </row>
    <row r="63" spans="2:20" s="15" customFormat="1">
      <c r="B63" s="210"/>
      <c r="C63" s="210"/>
      <c r="D63" s="210"/>
      <c r="E63" s="210"/>
      <c r="F63" s="210"/>
      <c r="G63" s="210"/>
      <c r="H63" s="210"/>
      <c r="I63" s="210"/>
      <c r="J63" s="210"/>
      <c r="K63" s="210"/>
      <c r="L63" s="210"/>
      <c r="M63" s="210"/>
      <c r="N63" s="210"/>
      <c r="O63" s="210"/>
      <c r="P63" s="210"/>
      <c r="Q63" s="210"/>
    </row>
    <row r="64" spans="2:20" s="15" customFormat="1">
      <c r="B64" s="497" t="s">
        <v>1620</v>
      </c>
      <c r="C64" s="534"/>
      <c r="D64" s="534"/>
      <c r="E64" s="534"/>
      <c r="F64" s="534"/>
      <c r="G64" s="534"/>
      <c r="H64" s="534"/>
      <c r="I64" s="533">
        <f>+I60+I62</f>
        <v>0</v>
      </c>
      <c r="J64" s="534"/>
      <c r="K64" s="533">
        <f>+K60+K62</f>
        <v>0</v>
      </c>
      <c r="L64" s="534"/>
      <c r="M64" s="533">
        <f>+M60+M62</f>
        <v>0</v>
      </c>
      <c r="N64" s="534"/>
      <c r="O64" s="547"/>
      <c r="P64" s="534"/>
      <c r="Q64" s="547"/>
    </row>
    <row r="65" spans="2:17" s="15" customFormat="1">
      <c r="B65" s="497" t="s">
        <v>1621</v>
      </c>
      <c r="C65" s="534"/>
      <c r="D65" s="534"/>
      <c r="E65" s="534"/>
      <c r="F65" s="534"/>
      <c r="G65" s="534"/>
      <c r="H65" s="534"/>
      <c r="I65" s="533">
        <f>I64*0.5</f>
        <v>0</v>
      </c>
      <c r="J65" s="534"/>
      <c r="K65" s="533">
        <f>K64*0.5</f>
        <v>0</v>
      </c>
      <c r="L65" s="534"/>
      <c r="M65" s="533">
        <f>M64*0.5</f>
        <v>0</v>
      </c>
      <c r="N65" s="534"/>
      <c r="O65" s="547"/>
      <c r="P65" s="534"/>
      <c r="Q65" s="547"/>
    </row>
    <row r="66" spans="2:17" s="15" customFormat="1">
      <c r="B66" s="497" t="s">
        <v>1622</v>
      </c>
      <c r="C66" s="534"/>
      <c r="D66" s="534"/>
      <c r="E66" s="534"/>
      <c r="F66" s="534"/>
      <c r="G66" s="534"/>
      <c r="H66" s="534"/>
      <c r="I66" s="533">
        <f>IFERROR('CA.1.Q CA Summary'!$C$48/'CA.1.Q CA Summary'!$C$46*I65,0)</f>
        <v>0</v>
      </c>
      <c r="J66" s="534"/>
      <c r="K66" s="533">
        <f>IFERROR('CA.1.Q CA Summary'!$C$48/'CA.1.Q CA Summary'!$C$46*K65,0)</f>
        <v>0</v>
      </c>
      <c r="L66" s="534"/>
      <c r="M66" s="533">
        <f>IFERROR('CA.1.Q CA Summary'!$C$48/'CA.1.Q CA Summary'!$C$46*M65,0)</f>
        <v>0</v>
      </c>
      <c r="N66" s="534"/>
      <c r="O66" s="547"/>
      <c r="P66" s="534"/>
      <c r="Q66" s="547"/>
    </row>
    <row r="67" spans="2:17" s="15" customFormat="1">
      <c r="B67" s="210"/>
      <c r="C67" s="210"/>
      <c r="D67" s="210"/>
      <c r="E67" s="210"/>
      <c r="F67" s="210"/>
      <c r="G67" s="210"/>
      <c r="H67" s="210"/>
      <c r="I67" s="210"/>
      <c r="J67" s="210"/>
      <c r="K67" s="210"/>
      <c r="L67" s="210"/>
      <c r="M67" s="210"/>
      <c r="N67" s="210"/>
      <c r="O67" s="210"/>
      <c r="P67" s="548"/>
      <c r="Q67" s="210"/>
    </row>
    <row r="68" spans="2:17" s="15" customFormat="1">
      <c r="B68" s="497" t="s">
        <v>852</v>
      </c>
      <c r="C68" s="533">
        <f>'F.1 EBS'!C123</f>
        <v>0</v>
      </c>
      <c r="D68" s="533">
        <f>'F.1 EBS'!D123</f>
        <v>0</v>
      </c>
      <c r="E68" s="533">
        <f>'F.1 EBS'!E123</f>
        <v>0</v>
      </c>
      <c r="F68" s="198"/>
      <c r="G68" s="533">
        <f>+'F.1 EBS'!F123-F68</f>
        <v>0</v>
      </c>
      <c r="H68" s="533">
        <f>'F.1 EBS'!G123</f>
        <v>0</v>
      </c>
      <c r="I68" s="533">
        <f>SUM(C68:H68)</f>
        <v>0</v>
      </c>
      <c r="J68" s="533">
        <f>'F.1 EBS'!H123</f>
        <v>0</v>
      </c>
      <c r="K68" s="533">
        <f>'F.1 EBS'!I123</f>
        <v>0</v>
      </c>
      <c r="L68" s="533">
        <f>'F.1 EBS'!J123</f>
        <v>0</v>
      </c>
      <c r="M68" s="533">
        <f>'F.1 EBS'!K123+'F.1 EBS'!L123</f>
        <v>0</v>
      </c>
      <c r="N68" s="533">
        <f>SUM(I68:M68)</f>
        <v>0</v>
      </c>
      <c r="O68" s="547"/>
      <c r="P68" s="533">
        <f>IF($P$6="With transition",N68,"")</f>
        <v>0</v>
      </c>
      <c r="Q68" s="547"/>
    </row>
    <row r="69" spans="2:17">
      <c r="B69" s="15"/>
    </row>
    <row r="70" spans="2:17">
      <c r="B70" s="343"/>
      <c r="C70" s="327" t="s">
        <v>775</v>
      </c>
    </row>
    <row r="71" spans="2:17">
      <c r="B71" s="343" t="s">
        <v>1623</v>
      </c>
      <c r="C71" s="275" t="str">
        <f>IF(OR(AND(F47=0,F68=0),AND(F47&gt;0,F68&lt;&gt;0)),"OK","Error")</f>
        <v>OK</v>
      </c>
    </row>
    <row r="72" spans="2:17">
      <c r="B72" s="343" t="s">
        <v>1624</v>
      </c>
      <c r="C72" s="275" t="str">
        <f>IF(N14&lt;&gt;0,IF(OR(A14="Up",A14="Down"),"OK","Error"),"OK")</f>
        <v>OK</v>
      </c>
    </row>
    <row r="73" spans="2:17">
      <c r="B73" s="343" t="s">
        <v>1625</v>
      </c>
      <c r="C73" s="275" t="str">
        <f>IF(N27&lt;&gt;0,IF(OR(A27="Level",A27="Mass"),"OK","Error"),"OK")</f>
        <v>OK</v>
      </c>
    </row>
    <row r="74" spans="2:17">
      <c r="B74" s="343" t="s">
        <v>1626</v>
      </c>
      <c r="C74" s="275" t="str">
        <f>IF(N60&gt;0,"OK","Error")</f>
        <v>Error</v>
      </c>
    </row>
    <row r="75" spans="2:17">
      <c r="B75" s="15"/>
    </row>
    <row r="76" spans="2:17">
      <c r="B76" s="15"/>
    </row>
    <row r="77" spans="2:17">
      <c r="B77" s="15"/>
    </row>
    <row r="78" spans="2:17">
      <c r="B78" s="15"/>
    </row>
    <row r="79" spans="2:17">
      <c r="B79" s="15"/>
    </row>
  </sheetData>
  <sheetProtection insertHyperlinks="0"/>
  <mergeCells count="15">
    <mergeCell ref="M9:M11"/>
    <mergeCell ref="N9:N11"/>
    <mergeCell ref="O9:O11"/>
    <mergeCell ref="P9:P11"/>
    <mergeCell ref="Q9:Q11"/>
    <mergeCell ref="C10:I10"/>
    <mergeCell ref="J10:J11"/>
    <mergeCell ref="K10:K11"/>
    <mergeCell ref="L10:L11"/>
    <mergeCell ref="A1:B1"/>
    <mergeCell ref="A2:B2"/>
    <mergeCell ref="A3:B3"/>
    <mergeCell ref="A4:B4"/>
    <mergeCell ref="C9:J9"/>
    <mergeCell ref="K9:L9"/>
  </mergeCells>
  <conditionalFormatting sqref="C71:C74">
    <cfRule type="cellIs" dxfId="2" priority="1" operator="equal">
      <formula>"OK"</formula>
    </cfRule>
    <cfRule type="cellIs" dxfId="1" priority="2" operator="equal">
      <formula>"Error"</formula>
    </cfRule>
  </conditionalFormatting>
  <conditionalFormatting sqref="P7:Q7 P13:Q19 P21:Q28 P30:Q38 P40:Q40 P42:Q42 P44:Q44 P46:Q53 P57:Q60 P68">
    <cfRule type="expression" dxfId="0" priority="3">
      <formula>$P$6="Without transition"</formula>
    </cfRule>
  </conditionalFormatting>
  <dataValidations count="5">
    <dataValidation type="list" allowBlank="1" showInputMessage="1" showErrorMessage="1" sqref="A14" xr:uid="{12A6A5AC-EBAA-421D-9BF3-4372583FAD41}">
      <formula1>"Up,Down"</formula1>
    </dataValidation>
    <dataValidation type="list" allowBlank="1" showInputMessage="1" showErrorMessage="1" sqref="A27" xr:uid="{59AC6BA5-1908-487D-82B2-0F64CE3416B1}">
      <formula1>"Level,Mass"</formula1>
    </dataValidation>
    <dataValidation type="list" allowBlank="1" showInputMessage="1" showErrorMessage="1" sqref="P6" xr:uid="{441296E2-55B3-4FBE-A4B4-1889368B178C}">
      <formula1>"With transition, Without transition"</formula1>
    </dataValidation>
    <dataValidation type="list" allowBlank="1" showInputMessage="1" showErrorMessage="1" sqref="P7" xr:uid="{8EC2AF28-C10E-4914-9504-466CFC158D99}">
      <formula1>"Jul 2024 - Jun 2025,Jul 2025 - Jun 2026,Jul 2026 - Jun 2027"</formula1>
    </dataValidation>
    <dataValidation type="decimal" allowBlank="1" showInputMessage="1" showErrorMessage="1" errorTitle="Error" error="Please enter a number of +/- 11 digits" sqref="F13 F68 P57 N57 I57 F57 N55 P47 F47 K42 I42 F42 M40 K40 I40 F40 K37 I32 F32 K30:K35 K27 G22:H27 C22:E27 K22:K23 F21:F27 I18 F18 C14:H17 M14:M18 K14:K18" xr:uid="{03250C76-5D83-457F-A354-BA4795FE3F83}">
      <formula1>-99999999999</formula1>
      <formula2>99999999999</formula2>
    </dataValidation>
  </dataValidations>
  <pageMargins left="0.7" right="0.7" top="0.75" bottom="0.75" header="0.3" footer="0.3"/>
  <pageSetup paperSize="8" scale="47" orientation="landscape" r:id="rId1"/>
  <drawing r:id="rId2"/>
  <legacyDrawing r:id="rId3"/>
  <controls>
    <mc:AlternateContent xmlns:mc="http://schemas.openxmlformats.org/markup-compatibility/2006">
      <mc:Choice Requires="x14">
        <control shapeId="29697" r:id="rId4" name="CAP1Q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5</xdr:col>
                <xdr:colOff>390525</xdr:colOff>
                <xdr:row>3</xdr:row>
                <xdr:rowOff>114300</xdr:rowOff>
              </to>
            </anchor>
          </controlPr>
        </control>
      </mc:Choice>
      <mc:Fallback>
        <control shapeId="29697" r:id="rId4" name="CAP1Q_Clear_Worksheet"/>
      </mc:Fallback>
    </mc:AlternateContent>
  </control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8E1C5-BFBB-457C-AA70-CC0F6C499923}">
  <sheetPr codeName="Sheet76">
    <pageSetUpPr fitToPage="1"/>
  </sheetPr>
  <dimension ref="A1:AL43"/>
  <sheetViews>
    <sheetView showGridLines="0" zoomScaleNormal="100" workbookViewId="0"/>
  </sheetViews>
  <sheetFormatPr defaultRowHeight="15"/>
  <cols>
    <col min="1" max="1" width="1.42578125" customWidth="1"/>
    <col min="2" max="2" width="38.42578125" bestFit="1" customWidth="1"/>
    <col min="3" max="3" width="12.42578125" customWidth="1"/>
    <col min="4" max="4" width="22.28515625" customWidth="1"/>
    <col min="5" max="5" width="16.7109375" customWidth="1"/>
    <col min="6" max="6" width="15.7109375" customWidth="1"/>
    <col min="7" max="38" width="12.42578125" customWidth="1"/>
  </cols>
  <sheetData>
    <row r="1" spans="1:38" ht="13.15" customHeight="1">
      <c r="A1" s="549" t="s">
        <v>1627</v>
      </c>
      <c r="B1" s="549"/>
      <c r="C1" s="550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</row>
    <row r="2" spans="1:38" s="4" customFormat="1" ht="16.899999999999999" customHeight="1">
      <c r="A2" s="683" t="s">
        <v>593</v>
      </c>
      <c r="B2" s="683"/>
      <c r="C2" s="211"/>
    </row>
    <row r="3" spans="1:38" s="4" customFormat="1" ht="16.899999999999999" customHeight="1">
      <c r="A3" s="683" t="s">
        <v>594</v>
      </c>
      <c r="B3" s="683"/>
      <c r="C3" s="212"/>
    </row>
    <row r="4" spans="1:38" s="4" customFormat="1" ht="16.899999999999999" customHeight="1">
      <c r="A4" s="683" t="s">
        <v>595</v>
      </c>
      <c r="B4" s="683"/>
      <c r="C4" s="213"/>
    </row>
    <row r="5" spans="1:38" ht="22.5" customHeight="1">
      <c r="B5" s="551"/>
      <c r="C5" s="204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</row>
    <row r="6" spans="1:38">
      <c r="A6" s="552">
        <v>1</v>
      </c>
      <c r="B6" s="553" t="s">
        <v>1628</v>
      </c>
      <c r="C6" s="553"/>
      <c r="D6" s="554"/>
      <c r="E6" s="555"/>
      <c r="F6" s="555"/>
      <c r="G6" s="555"/>
      <c r="H6" s="555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</row>
    <row r="7" spans="1:38">
      <c r="A7" s="556"/>
      <c r="B7" s="556"/>
      <c r="C7" s="556"/>
      <c r="D7" s="556"/>
      <c r="E7" s="556"/>
      <c r="F7" s="556"/>
      <c r="G7" s="556"/>
      <c r="H7" s="556"/>
    </row>
    <row r="8" spans="1:38">
      <c r="A8" s="556"/>
      <c r="B8" s="557" t="s">
        <v>1628</v>
      </c>
      <c r="C8" s="558"/>
      <c r="D8" s="558"/>
      <c r="E8" s="558"/>
      <c r="F8" s="558"/>
      <c r="G8" s="556"/>
      <c r="H8" s="556"/>
    </row>
    <row r="9" spans="1:38" ht="22.5">
      <c r="A9" s="556"/>
      <c r="B9" s="559"/>
      <c r="C9" s="560" t="s">
        <v>1629</v>
      </c>
      <c r="D9" s="560" t="s">
        <v>1630</v>
      </c>
      <c r="E9" s="560" t="s">
        <v>50</v>
      </c>
      <c r="F9" s="561" t="s">
        <v>1631</v>
      </c>
      <c r="G9" s="556"/>
      <c r="H9" s="556"/>
    </row>
    <row r="10" spans="1:38">
      <c r="A10" s="556"/>
      <c r="B10" s="559" t="s">
        <v>1629</v>
      </c>
      <c r="C10" s="562">
        <v>1</v>
      </c>
      <c r="D10" s="562">
        <v>0.25</v>
      </c>
      <c r="E10" s="562">
        <v>0.25</v>
      </c>
      <c r="F10" s="562">
        <v>0.25</v>
      </c>
      <c r="G10" s="556"/>
      <c r="H10" s="556"/>
    </row>
    <row r="11" spans="1:38">
      <c r="A11" s="556"/>
      <c r="B11" s="559" t="s">
        <v>1630</v>
      </c>
      <c r="C11" s="562">
        <v>0.25</v>
      </c>
      <c r="D11" s="562">
        <v>1</v>
      </c>
      <c r="E11" s="562">
        <v>0</v>
      </c>
      <c r="F11" s="562">
        <v>0.25</v>
      </c>
      <c r="G11" s="556"/>
      <c r="H11" s="556"/>
    </row>
    <row r="12" spans="1:38">
      <c r="A12" s="556"/>
      <c r="B12" s="559" t="s">
        <v>50</v>
      </c>
      <c r="C12" s="562">
        <v>0.25</v>
      </c>
      <c r="D12" s="562">
        <v>0</v>
      </c>
      <c r="E12" s="562">
        <v>1</v>
      </c>
      <c r="F12" s="562">
        <v>0.25</v>
      </c>
      <c r="G12" s="556"/>
      <c r="H12" s="556"/>
    </row>
    <row r="13" spans="1:38">
      <c r="A13" s="556"/>
      <c r="B13" s="559" t="s">
        <v>1631</v>
      </c>
      <c r="C13" s="562">
        <v>0.25</v>
      </c>
      <c r="D13" s="562">
        <v>0.25</v>
      </c>
      <c r="E13" s="562">
        <v>0.25</v>
      </c>
      <c r="F13" s="562">
        <v>1</v>
      </c>
      <c r="G13" s="556"/>
      <c r="H13" s="556"/>
    </row>
    <row r="14" spans="1:38">
      <c r="A14" s="556"/>
      <c r="B14" s="563"/>
      <c r="C14" s="556"/>
      <c r="D14" s="556"/>
      <c r="E14" s="556"/>
      <c r="F14" s="556"/>
      <c r="G14" s="556"/>
      <c r="H14" s="556"/>
    </row>
    <row r="15" spans="1:38">
      <c r="A15" s="552">
        <v>2</v>
      </c>
      <c r="B15" s="553" t="s">
        <v>1632</v>
      </c>
      <c r="C15" s="553"/>
      <c r="D15" s="554"/>
      <c r="E15" s="555"/>
      <c r="F15" s="555"/>
      <c r="G15" s="555"/>
      <c r="H15" s="555"/>
    </row>
    <row r="16" spans="1:38">
      <c r="A16" s="556"/>
      <c r="B16" s="563"/>
      <c r="C16" s="556"/>
      <c r="D16" s="556"/>
      <c r="E16" s="556"/>
      <c r="F16" s="556"/>
      <c r="G16" s="556"/>
      <c r="H16" s="556"/>
    </row>
    <row r="17" spans="1:8">
      <c r="A17" s="556"/>
      <c r="B17" s="564" t="s">
        <v>1633</v>
      </c>
      <c r="C17" s="558"/>
      <c r="D17" s="558"/>
      <c r="E17" s="558"/>
      <c r="F17" s="558"/>
      <c r="G17" s="558"/>
      <c r="H17" s="556"/>
    </row>
    <row r="18" spans="1:8">
      <c r="A18" s="556"/>
      <c r="B18" s="559"/>
      <c r="C18" s="560" t="s">
        <v>1634</v>
      </c>
      <c r="D18" s="560" t="s">
        <v>1635</v>
      </c>
      <c r="E18" s="560" t="s">
        <v>13</v>
      </c>
      <c r="F18" s="560" t="s">
        <v>12</v>
      </c>
      <c r="G18" s="560" t="s">
        <v>547</v>
      </c>
      <c r="H18" s="556"/>
    </row>
    <row r="19" spans="1:8">
      <c r="A19" s="556"/>
      <c r="B19" s="559" t="s">
        <v>1634</v>
      </c>
      <c r="C19" s="565">
        <v>1</v>
      </c>
      <c r="D19" s="565">
        <v>0</v>
      </c>
      <c r="E19" s="565">
        <v>0</v>
      </c>
      <c r="F19" s="565">
        <v>0</v>
      </c>
      <c r="G19" s="565">
        <v>0.25</v>
      </c>
      <c r="H19" s="556"/>
    </row>
    <row r="20" spans="1:8">
      <c r="A20" s="556"/>
      <c r="B20" s="559" t="s">
        <v>1635</v>
      </c>
      <c r="C20" s="565">
        <v>0</v>
      </c>
      <c r="D20" s="565">
        <v>1</v>
      </c>
      <c r="E20" s="565">
        <v>0.75</v>
      </c>
      <c r="F20" s="565">
        <v>0.5</v>
      </c>
      <c r="G20" s="565">
        <v>0.25</v>
      </c>
      <c r="H20" s="556"/>
    </row>
    <row r="21" spans="1:8">
      <c r="A21" s="556"/>
      <c r="B21" s="559" t="s">
        <v>13</v>
      </c>
      <c r="C21" s="565">
        <v>0</v>
      </c>
      <c r="D21" s="565">
        <v>0.75</v>
      </c>
      <c r="E21" s="565">
        <v>1</v>
      </c>
      <c r="F21" s="565">
        <v>0.5</v>
      </c>
      <c r="G21" s="565">
        <v>0.25</v>
      </c>
      <c r="H21" s="556"/>
    </row>
    <row r="22" spans="1:8">
      <c r="A22" s="556"/>
      <c r="B22" s="559" t="s">
        <v>12</v>
      </c>
      <c r="C22" s="565">
        <v>0</v>
      </c>
      <c r="D22" s="565">
        <v>0.5</v>
      </c>
      <c r="E22" s="565">
        <v>0.5</v>
      </c>
      <c r="F22" s="565">
        <v>1</v>
      </c>
      <c r="G22" s="565">
        <v>0.25</v>
      </c>
      <c r="H22" s="556"/>
    </row>
    <row r="23" spans="1:8">
      <c r="A23" s="556"/>
      <c r="B23" s="559" t="s">
        <v>547</v>
      </c>
      <c r="C23" s="565">
        <v>0.25</v>
      </c>
      <c r="D23" s="565">
        <v>0.25</v>
      </c>
      <c r="E23" s="565">
        <v>0.25</v>
      </c>
      <c r="F23" s="565">
        <v>0.25</v>
      </c>
      <c r="G23" s="565">
        <v>1</v>
      </c>
      <c r="H23" s="556"/>
    </row>
    <row r="24" spans="1:8">
      <c r="A24" s="556"/>
      <c r="B24" s="563"/>
      <c r="C24" s="556"/>
      <c r="D24" s="556"/>
      <c r="E24" s="556"/>
      <c r="F24" s="556"/>
      <c r="G24" s="556"/>
      <c r="H24" s="556"/>
    </row>
    <row r="25" spans="1:8">
      <c r="A25" s="556"/>
      <c r="B25" s="564" t="s">
        <v>1636</v>
      </c>
      <c r="C25" s="558"/>
      <c r="D25" s="558"/>
      <c r="E25" s="558"/>
      <c r="F25" s="558"/>
      <c r="G25" s="558"/>
      <c r="H25" s="556"/>
    </row>
    <row r="26" spans="1:8">
      <c r="A26" s="556"/>
      <c r="B26" s="559"/>
      <c r="C26" s="560" t="s">
        <v>1634</v>
      </c>
      <c r="D26" s="560" t="s">
        <v>1635</v>
      </c>
      <c r="E26" s="560" t="s">
        <v>13</v>
      </c>
      <c r="F26" s="560" t="s">
        <v>12</v>
      </c>
      <c r="G26" s="560" t="s">
        <v>547</v>
      </c>
      <c r="H26" s="556"/>
    </row>
    <row r="27" spans="1:8">
      <c r="A27" s="556"/>
      <c r="B27" s="559" t="s">
        <v>1634</v>
      </c>
      <c r="C27" s="565">
        <v>1</v>
      </c>
      <c r="D27" s="565">
        <v>0.5</v>
      </c>
      <c r="E27" s="565">
        <v>0.5</v>
      </c>
      <c r="F27" s="565">
        <v>0.25</v>
      </c>
      <c r="G27" s="565">
        <v>0.25</v>
      </c>
      <c r="H27" s="556"/>
    </row>
    <row r="28" spans="1:8">
      <c r="A28" s="556"/>
      <c r="B28" s="559" t="s">
        <v>1635</v>
      </c>
      <c r="C28" s="565">
        <v>0.5</v>
      </c>
      <c r="D28" s="565">
        <v>1</v>
      </c>
      <c r="E28" s="565">
        <v>0.75</v>
      </c>
      <c r="F28" s="565">
        <v>0.5</v>
      </c>
      <c r="G28" s="565">
        <v>0.25</v>
      </c>
      <c r="H28" s="556"/>
    </row>
    <row r="29" spans="1:8">
      <c r="A29" s="556"/>
      <c r="B29" s="559" t="s">
        <v>13</v>
      </c>
      <c r="C29" s="565">
        <v>0.5</v>
      </c>
      <c r="D29" s="565">
        <v>0.75</v>
      </c>
      <c r="E29" s="565">
        <v>1</v>
      </c>
      <c r="F29" s="565">
        <v>0.5</v>
      </c>
      <c r="G29" s="565">
        <v>0.25</v>
      </c>
      <c r="H29" s="556"/>
    </row>
    <row r="30" spans="1:8">
      <c r="A30" s="556"/>
      <c r="B30" s="559" t="s">
        <v>12</v>
      </c>
      <c r="C30" s="565">
        <v>0.25</v>
      </c>
      <c r="D30" s="565">
        <v>0.5</v>
      </c>
      <c r="E30" s="565">
        <v>0.5</v>
      </c>
      <c r="F30" s="565">
        <v>1</v>
      </c>
      <c r="G30" s="565">
        <v>0.25</v>
      </c>
      <c r="H30" s="556"/>
    </row>
    <row r="31" spans="1:8">
      <c r="A31" s="556"/>
      <c r="B31" s="559" t="s">
        <v>547</v>
      </c>
      <c r="C31" s="565">
        <v>0.25</v>
      </c>
      <c r="D31" s="565">
        <v>0.25</v>
      </c>
      <c r="E31" s="565">
        <v>0.25</v>
      </c>
      <c r="F31" s="565">
        <v>0.25</v>
      </c>
      <c r="G31" s="565">
        <v>1</v>
      </c>
      <c r="H31" s="556"/>
    </row>
    <row r="32" spans="1:8">
      <c r="A32" s="556"/>
      <c r="B32" s="563"/>
      <c r="C32" s="556"/>
      <c r="D32" s="556"/>
      <c r="E32" s="556"/>
      <c r="F32" s="556"/>
      <c r="G32" s="556"/>
      <c r="H32" s="556"/>
    </row>
    <row r="33" spans="1:8">
      <c r="A33" s="552">
        <v>3</v>
      </c>
      <c r="B33" s="553" t="s">
        <v>1637</v>
      </c>
      <c r="C33" s="553"/>
      <c r="D33" s="554"/>
      <c r="E33" s="555"/>
      <c r="F33" s="555"/>
      <c r="G33" s="555"/>
      <c r="H33" s="555"/>
    </row>
    <row r="34" spans="1:8">
      <c r="A34" s="556"/>
      <c r="B34" s="563"/>
      <c r="C34" s="556"/>
      <c r="D34" s="556"/>
      <c r="E34" s="556"/>
      <c r="F34" s="556"/>
      <c r="G34" s="556"/>
      <c r="H34" s="556"/>
    </row>
    <row r="35" spans="1:8">
      <c r="A35" s="556"/>
      <c r="B35" s="564" t="s">
        <v>1637</v>
      </c>
      <c r="C35" s="566"/>
      <c r="D35" s="566"/>
      <c r="E35" s="566"/>
      <c r="F35" s="558"/>
      <c r="G35" s="558"/>
      <c r="H35" s="558"/>
    </row>
    <row r="36" spans="1:8">
      <c r="A36" s="556"/>
      <c r="B36" s="559"/>
      <c r="C36" s="561" t="s">
        <v>1638</v>
      </c>
      <c r="D36" s="561" t="s">
        <v>1639</v>
      </c>
      <c r="E36" s="561" t="s">
        <v>1640</v>
      </c>
      <c r="F36" s="560" t="s">
        <v>1641</v>
      </c>
      <c r="G36" s="560" t="s">
        <v>1642</v>
      </c>
      <c r="H36" s="560" t="s">
        <v>1643</v>
      </c>
    </row>
    <row r="37" spans="1:8">
      <c r="A37" s="556"/>
      <c r="B37" s="559" t="s">
        <v>1638</v>
      </c>
      <c r="C37" s="567">
        <v>1</v>
      </c>
      <c r="D37" s="567">
        <v>-0.25</v>
      </c>
      <c r="E37" s="567">
        <v>0.25</v>
      </c>
      <c r="F37" s="567">
        <v>0.25</v>
      </c>
      <c r="G37" s="567">
        <v>0.25</v>
      </c>
      <c r="H37" s="567">
        <v>0</v>
      </c>
    </row>
    <row r="38" spans="1:8">
      <c r="A38" s="556"/>
      <c r="B38" s="559" t="s">
        <v>1639</v>
      </c>
      <c r="C38" s="567">
        <v>-0.25</v>
      </c>
      <c r="D38" s="567">
        <v>1</v>
      </c>
      <c r="E38" s="567">
        <v>0</v>
      </c>
      <c r="F38" s="567">
        <v>0</v>
      </c>
      <c r="G38" s="567">
        <v>0.25</v>
      </c>
      <c r="H38" s="567">
        <v>0.25</v>
      </c>
    </row>
    <row r="39" spans="1:8">
      <c r="A39" s="556"/>
      <c r="B39" s="559" t="s">
        <v>1640</v>
      </c>
      <c r="C39" s="567">
        <v>0.25</v>
      </c>
      <c r="D39" s="567">
        <v>0</v>
      </c>
      <c r="E39" s="567">
        <v>1</v>
      </c>
      <c r="F39" s="567">
        <v>0.25</v>
      </c>
      <c r="G39" s="567">
        <v>0.25</v>
      </c>
      <c r="H39" s="567">
        <v>0.25</v>
      </c>
    </row>
    <row r="40" spans="1:8">
      <c r="A40" s="556"/>
      <c r="B40" s="559" t="s">
        <v>1641</v>
      </c>
      <c r="C40" s="567">
        <v>0.25</v>
      </c>
      <c r="D40" s="567">
        <v>0</v>
      </c>
      <c r="E40" s="567">
        <v>0.25</v>
      </c>
      <c r="F40" s="567">
        <v>1</v>
      </c>
      <c r="G40" s="567">
        <v>0.5</v>
      </c>
      <c r="H40" s="567">
        <v>0</v>
      </c>
    </row>
    <row r="41" spans="1:8">
      <c r="A41" s="556"/>
      <c r="B41" s="559" t="s">
        <v>1642</v>
      </c>
      <c r="C41" s="567">
        <v>0.25</v>
      </c>
      <c r="D41" s="567">
        <v>0.25</v>
      </c>
      <c r="E41" s="567">
        <v>0.25</v>
      </c>
      <c r="F41" s="567">
        <v>0.5</v>
      </c>
      <c r="G41" s="567">
        <v>1</v>
      </c>
      <c r="H41" s="567">
        <v>0.5</v>
      </c>
    </row>
    <row r="42" spans="1:8">
      <c r="A42" s="556"/>
      <c r="B42" s="559" t="s">
        <v>1643</v>
      </c>
      <c r="C42" s="567">
        <v>0</v>
      </c>
      <c r="D42" s="567">
        <v>0.25</v>
      </c>
      <c r="E42" s="567">
        <v>0.25</v>
      </c>
      <c r="F42" s="567">
        <v>0</v>
      </c>
      <c r="G42" s="567">
        <v>0.5</v>
      </c>
      <c r="H42" s="567">
        <v>1</v>
      </c>
    </row>
    <row r="43" spans="1:8">
      <c r="A43" s="556"/>
      <c r="B43" s="563"/>
      <c r="C43" s="556"/>
      <c r="D43" s="556"/>
      <c r="E43" s="556"/>
      <c r="F43" s="556"/>
      <c r="G43" s="556"/>
      <c r="H43" s="556"/>
    </row>
  </sheetData>
  <sheetProtection insertHyperlinks="0"/>
  <mergeCells count="3">
    <mergeCell ref="A2:B2"/>
    <mergeCell ref="A3:B3"/>
    <mergeCell ref="A4:B4"/>
  </mergeCells>
  <pageMargins left="0.7" right="0.7" top="0.75" bottom="0.75" header="0.3" footer="0.3"/>
  <pageSetup paperSize="9" scale="6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D6A91-A2D2-4ABE-A991-01DCD8A4572D}">
  <sheetPr codeName="Sheet48">
    <pageSetUpPr fitToPage="1"/>
  </sheetPr>
  <dimension ref="A1:V156"/>
  <sheetViews>
    <sheetView showGridLines="0" tabSelected="1" zoomScaleNormal="100" workbookViewId="0"/>
  </sheetViews>
  <sheetFormatPr defaultColWidth="9.42578125" defaultRowHeight="12.75"/>
  <cols>
    <col min="1" max="1" width="50.42578125" style="15" customWidth="1"/>
    <col min="2" max="12" width="25.42578125" style="12" customWidth="1"/>
    <col min="13" max="13" width="3.42578125" style="12" customWidth="1"/>
    <col min="14" max="21" width="25.42578125" style="12" customWidth="1"/>
    <col min="22" max="22" width="3.42578125" style="16" customWidth="1"/>
    <col min="23" max="16384" width="9.42578125" style="12"/>
  </cols>
  <sheetData>
    <row r="1" spans="1:22" ht="13.15" customHeight="1">
      <c r="A1" s="209" t="s">
        <v>592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2"/>
    </row>
    <row r="2" spans="1:22" s="13" customFormat="1" ht="16.899999999999999" customHeight="1">
      <c r="A2" s="210" t="s">
        <v>593</v>
      </c>
      <c r="B2" s="211"/>
      <c r="V2" s="14"/>
    </row>
    <row r="3" spans="1:22" s="4" customFormat="1" ht="16.899999999999999" customHeight="1">
      <c r="A3" s="210" t="s">
        <v>594</v>
      </c>
      <c r="B3" s="212"/>
    </row>
    <row r="4" spans="1:22" s="4" customFormat="1" ht="16.899999999999999" customHeight="1" thickBot="1">
      <c r="A4" s="210" t="s">
        <v>595</v>
      </c>
      <c r="B4" s="213"/>
    </row>
    <row r="5" spans="1:22" customFormat="1" ht="23.85" hidden="1" customHeight="1">
      <c r="A5" s="214"/>
    </row>
    <row r="6" spans="1:22" ht="13.5" hidden="1" thickBot="1">
      <c r="V6" s="12"/>
    </row>
    <row r="7" spans="1:22" ht="26.25" thickBot="1">
      <c r="A7" s="15" t="s">
        <v>596</v>
      </c>
      <c r="H7" s="215" t="s">
        <v>597</v>
      </c>
      <c r="J7" s="215" t="s">
        <v>598</v>
      </c>
    </row>
    <row r="8" spans="1:22" ht="13.15" customHeight="1" thickBot="1">
      <c r="D8" s="216" t="s">
        <v>599</v>
      </c>
      <c r="E8" s="217"/>
      <c r="F8" s="217"/>
      <c r="G8" s="218"/>
      <c r="H8" s="17"/>
      <c r="I8" s="219"/>
      <c r="J8" s="17"/>
    </row>
    <row r="9" spans="1:22" ht="13.5" hidden="1" thickBot="1"/>
    <row r="10" spans="1:22" ht="13.5" hidden="1" thickBot="1"/>
    <row r="11" spans="1:22" ht="13.5" thickBot="1">
      <c r="A11" s="220" t="s">
        <v>600</v>
      </c>
      <c r="B11" s="221" t="s">
        <v>601</v>
      </c>
      <c r="C11" s="221" t="s">
        <v>602</v>
      </c>
      <c r="D11" s="222" t="s">
        <v>603</v>
      </c>
      <c r="E11" s="222" t="s">
        <v>604</v>
      </c>
      <c r="F11" s="222" t="s">
        <v>605</v>
      </c>
      <c r="G11" s="222" t="s">
        <v>606</v>
      </c>
      <c r="H11" s="222" t="s">
        <v>607</v>
      </c>
      <c r="I11" s="222" t="s">
        <v>608</v>
      </c>
      <c r="J11" s="222" t="s">
        <v>609</v>
      </c>
      <c r="K11" s="222" t="s">
        <v>610</v>
      </c>
      <c r="L11" s="222" t="s">
        <v>611</v>
      </c>
      <c r="N11" s="220" t="s">
        <v>612</v>
      </c>
      <c r="O11" s="220" t="s">
        <v>613</v>
      </c>
      <c r="P11" s="220" t="s">
        <v>614</v>
      </c>
      <c r="Q11" s="220" t="s">
        <v>615</v>
      </c>
      <c r="R11" s="220" t="s">
        <v>616</v>
      </c>
      <c r="S11" s="220" t="s">
        <v>617</v>
      </c>
      <c r="T11" s="220" t="s">
        <v>618</v>
      </c>
      <c r="U11" s="220" t="s">
        <v>619</v>
      </c>
    </row>
    <row r="12" spans="1:22" ht="20.25" customHeight="1" thickBot="1">
      <c r="A12" s="572" t="s">
        <v>620</v>
      </c>
      <c r="B12" s="224" t="s">
        <v>621</v>
      </c>
      <c r="C12" s="225" t="s">
        <v>622</v>
      </c>
      <c r="D12" s="225" t="s">
        <v>623</v>
      </c>
      <c r="E12" s="225" t="s">
        <v>624</v>
      </c>
      <c r="F12" s="225" t="s">
        <v>625</v>
      </c>
      <c r="G12" s="225" t="s">
        <v>626</v>
      </c>
      <c r="H12" s="225" t="s">
        <v>627</v>
      </c>
      <c r="I12" s="225" t="s">
        <v>628</v>
      </c>
      <c r="J12" s="225" t="s">
        <v>629</v>
      </c>
      <c r="K12" s="225" t="s">
        <v>630</v>
      </c>
      <c r="L12" s="225" t="s">
        <v>631</v>
      </c>
      <c r="M12" s="18"/>
      <c r="N12" s="226" t="s">
        <v>632</v>
      </c>
      <c r="O12" s="227" t="s">
        <v>633</v>
      </c>
      <c r="P12" s="227" t="s">
        <v>634</v>
      </c>
      <c r="Q12" s="227" t="s">
        <v>635</v>
      </c>
      <c r="R12" s="227" t="s">
        <v>636</v>
      </c>
      <c r="S12" s="227" t="s">
        <v>637</v>
      </c>
      <c r="T12" s="227" t="s">
        <v>638</v>
      </c>
      <c r="U12" s="227" t="s">
        <v>639</v>
      </c>
    </row>
    <row r="13" spans="1:22" ht="39.6" customHeight="1" thickBot="1">
      <c r="A13" s="573"/>
      <c r="B13" s="575" t="s">
        <v>640</v>
      </c>
      <c r="C13" s="578" t="s">
        <v>640</v>
      </c>
      <c r="D13" s="579"/>
      <c r="E13" s="579"/>
      <c r="F13" s="579"/>
      <c r="G13" s="579"/>
      <c r="H13" s="579"/>
      <c r="I13" s="579"/>
      <c r="J13" s="579"/>
      <c r="K13" s="579"/>
      <c r="L13" s="580"/>
      <c r="M13" s="229"/>
      <c r="N13" s="230"/>
      <c r="O13" s="230"/>
      <c r="P13" s="230"/>
      <c r="Q13" s="230"/>
      <c r="R13" s="230"/>
      <c r="S13" s="230"/>
      <c r="T13" s="230"/>
      <c r="U13" s="230"/>
    </row>
    <row r="14" spans="1:22" ht="80.849999999999994" customHeight="1" thickBot="1">
      <c r="A14" s="573"/>
      <c r="B14" s="576"/>
      <c r="C14" s="584" t="s">
        <v>641</v>
      </c>
      <c r="D14" s="585"/>
      <c r="E14" s="585"/>
      <c r="F14" s="585"/>
      <c r="G14" s="585"/>
      <c r="H14" s="586"/>
      <c r="I14" s="592" t="s">
        <v>642</v>
      </c>
      <c r="J14" s="593"/>
      <c r="K14" s="594" t="s">
        <v>643</v>
      </c>
      <c r="L14" s="594" t="s">
        <v>644</v>
      </c>
      <c r="M14" s="18"/>
      <c r="N14" s="584" t="s">
        <v>564</v>
      </c>
      <c r="O14" s="585"/>
      <c r="P14" s="585"/>
      <c r="Q14" s="585"/>
      <c r="R14" s="585"/>
      <c r="S14" s="585"/>
      <c r="T14" s="585"/>
      <c r="U14" s="586"/>
    </row>
    <row r="15" spans="1:22" ht="13.5" thickBot="1">
      <c r="A15" s="573"/>
      <c r="B15" s="576"/>
      <c r="C15" s="584" t="s">
        <v>645</v>
      </c>
      <c r="D15" s="585"/>
      <c r="E15" s="585"/>
      <c r="F15" s="585"/>
      <c r="G15" s="586"/>
      <c r="H15" s="587" t="s">
        <v>646</v>
      </c>
      <c r="I15" s="589" t="s">
        <v>647</v>
      </c>
      <c r="J15" s="587" t="s">
        <v>646</v>
      </c>
      <c r="K15" s="594"/>
      <c r="L15" s="594"/>
      <c r="M15" s="18"/>
      <c r="N15" s="590" t="s">
        <v>66</v>
      </c>
      <c r="O15" s="591"/>
      <c r="P15" s="590" t="s">
        <v>67</v>
      </c>
      <c r="Q15" s="591"/>
      <c r="R15" s="590" t="s">
        <v>68</v>
      </c>
      <c r="S15" s="591"/>
      <c r="T15" s="590" t="s">
        <v>69</v>
      </c>
      <c r="U15" s="591"/>
    </row>
    <row r="16" spans="1:22" ht="82.35" customHeight="1" thickBot="1">
      <c r="A16" s="574"/>
      <c r="B16" s="577"/>
      <c r="C16" s="225" t="s">
        <v>648</v>
      </c>
      <c r="D16" s="225" t="s">
        <v>649</v>
      </c>
      <c r="E16" s="225" t="s">
        <v>650</v>
      </c>
      <c r="F16" s="225" t="s">
        <v>29</v>
      </c>
      <c r="G16" s="225" t="s">
        <v>651</v>
      </c>
      <c r="H16" s="588"/>
      <c r="I16" s="589"/>
      <c r="J16" s="588"/>
      <c r="K16" s="588"/>
      <c r="L16" s="588"/>
      <c r="M16" s="18"/>
      <c r="N16" s="19" t="s">
        <v>652</v>
      </c>
      <c r="O16" s="19" t="s">
        <v>653</v>
      </c>
      <c r="P16" s="19" t="s">
        <v>652</v>
      </c>
      <c r="Q16" s="19" t="s">
        <v>653</v>
      </c>
      <c r="R16" s="19" t="s">
        <v>652</v>
      </c>
      <c r="S16" s="19" t="s">
        <v>653</v>
      </c>
      <c r="T16" s="19" t="s">
        <v>652</v>
      </c>
      <c r="U16" s="19" t="s">
        <v>653</v>
      </c>
    </row>
    <row r="17" spans="1:21" ht="26.25" thickBot="1">
      <c r="A17" s="568" t="s">
        <v>53</v>
      </c>
      <c r="B17" s="233" t="s">
        <v>654</v>
      </c>
      <c r="C17" s="570"/>
      <c r="D17" s="570"/>
      <c r="E17" s="570"/>
      <c r="F17" s="570"/>
      <c r="G17" s="570"/>
      <c r="H17" s="570"/>
      <c r="I17" s="570"/>
      <c r="J17" s="570"/>
      <c r="K17" s="570"/>
      <c r="L17" s="571"/>
      <c r="M17" s="18"/>
      <c r="N17" s="581" t="s">
        <v>654</v>
      </c>
      <c r="O17" s="582"/>
      <c r="P17" s="582"/>
      <c r="Q17" s="582"/>
      <c r="R17" s="582"/>
      <c r="S17" s="582"/>
      <c r="T17" s="583"/>
      <c r="U17" s="18"/>
    </row>
    <row r="18" spans="1:21" ht="23.85" customHeight="1" thickBot="1">
      <c r="A18" s="569"/>
      <c r="B18" s="234" t="s">
        <v>655</v>
      </c>
      <c r="C18" s="235"/>
      <c r="D18" s="235"/>
      <c r="E18" s="235"/>
      <c r="F18" s="235"/>
      <c r="G18" s="235"/>
      <c r="H18" s="235"/>
      <c r="I18" s="235"/>
      <c r="J18" s="235"/>
      <c r="K18" s="235"/>
      <c r="L18" s="236"/>
      <c r="M18" s="237"/>
      <c r="N18" s="238"/>
      <c r="O18" s="238"/>
      <c r="P18" s="238"/>
      <c r="Q18" s="238"/>
      <c r="R18" s="238"/>
      <c r="S18" s="238"/>
      <c r="T18" s="238"/>
      <c r="U18" s="238"/>
    </row>
    <row r="19" spans="1:21" ht="13.5" thickBot="1">
      <c r="A19" s="239" t="s">
        <v>656</v>
      </c>
      <c r="B19" s="240"/>
      <c r="C19" s="240"/>
      <c r="D19" s="240"/>
      <c r="E19" s="240"/>
      <c r="F19" s="240"/>
      <c r="G19" s="240"/>
      <c r="H19" s="240"/>
      <c r="I19" s="240"/>
      <c r="J19" s="240"/>
      <c r="K19" s="240"/>
      <c r="L19" s="240"/>
      <c r="M19" s="241"/>
      <c r="N19" s="242"/>
      <c r="O19" s="240"/>
      <c r="P19" s="240"/>
      <c r="Q19" s="240"/>
      <c r="R19" s="240"/>
      <c r="S19" s="240"/>
      <c r="T19" s="240"/>
      <c r="U19" s="240"/>
    </row>
    <row r="20" spans="1:21" ht="13.5" thickBot="1">
      <c r="A20" s="232" t="s">
        <v>657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1"/>
      <c r="N20" s="22"/>
      <c r="O20" s="20"/>
      <c r="P20" s="20"/>
      <c r="Q20" s="20"/>
      <c r="R20" s="20"/>
      <c r="S20" s="20"/>
      <c r="T20" s="20"/>
      <c r="U20" s="20"/>
    </row>
    <row r="21" spans="1:21" ht="13.5" thickBot="1">
      <c r="A21" s="232" t="s">
        <v>658</v>
      </c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1"/>
      <c r="N21" s="22"/>
      <c r="O21" s="20"/>
      <c r="P21" s="20"/>
      <c r="Q21" s="20"/>
      <c r="R21" s="20"/>
      <c r="S21" s="20"/>
      <c r="T21" s="20"/>
      <c r="U21" s="20"/>
    </row>
    <row r="22" spans="1:21" ht="26.25" thickBot="1">
      <c r="A22" s="232" t="s">
        <v>659</v>
      </c>
      <c r="B22" s="23">
        <f t="shared" ref="B22:L22" si="0">SUM(B23:B24)</f>
        <v>0</v>
      </c>
      <c r="C22" s="23">
        <f t="shared" si="0"/>
        <v>0</v>
      </c>
      <c r="D22" s="23">
        <f t="shared" si="0"/>
        <v>0</v>
      </c>
      <c r="E22" s="23">
        <f t="shared" si="0"/>
        <v>0</v>
      </c>
      <c r="F22" s="23">
        <f t="shared" si="0"/>
        <v>0</v>
      </c>
      <c r="G22" s="23">
        <f t="shared" si="0"/>
        <v>0</v>
      </c>
      <c r="H22" s="23">
        <f t="shared" si="0"/>
        <v>0</v>
      </c>
      <c r="I22" s="23">
        <f t="shared" si="0"/>
        <v>0</v>
      </c>
      <c r="J22" s="23">
        <f t="shared" si="0"/>
        <v>0</v>
      </c>
      <c r="K22" s="23">
        <f t="shared" si="0"/>
        <v>0</v>
      </c>
      <c r="L22" s="23">
        <f t="shared" si="0"/>
        <v>0</v>
      </c>
      <c r="M22" s="21"/>
      <c r="N22" s="24">
        <f>SUM(N23:N24)</f>
        <v>0</v>
      </c>
      <c r="O22" s="243"/>
      <c r="P22" s="23">
        <f>SUM(P23:P24)</f>
        <v>0</v>
      </c>
      <c r="Q22" s="243"/>
      <c r="R22" s="23">
        <f>SUM(R23:R24)</f>
        <v>0</v>
      </c>
      <c r="S22" s="243"/>
      <c r="T22" s="23">
        <f>SUM(T23:T24)</f>
        <v>0</v>
      </c>
      <c r="U22" s="243"/>
    </row>
    <row r="23" spans="1:21" ht="13.5" thickBot="1">
      <c r="A23" s="244" t="s">
        <v>660</v>
      </c>
      <c r="B23" s="25">
        <f>SUM(C23:L23)</f>
        <v>0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6"/>
      <c r="N23" s="245"/>
      <c r="O23" s="27"/>
      <c r="P23" s="243"/>
      <c r="Q23" s="27"/>
      <c r="R23" s="243"/>
      <c r="S23" s="27"/>
      <c r="T23" s="243"/>
      <c r="U23" s="27"/>
    </row>
    <row r="24" spans="1:21" ht="13.5" thickBot="1">
      <c r="A24" s="244" t="s">
        <v>661</v>
      </c>
      <c r="B24" s="25">
        <f>SUM(C24:L24)</f>
        <v>0</v>
      </c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6"/>
      <c r="N24" s="245"/>
      <c r="O24" s="27"/>
      <c r="P24" s="243"/>
      <c r="Q24" s="27"/>
      <c r="R24" s="243"/>
      <c r="S24" s="27"/>
      <c r="T24" s="243"/>
      <c r="U24" s="27"/>
    </row>
    <row r="25" spans="1:21" ht="39.6" customHeight="1" thickBot="1">
      <c r="A25" s="232" t="s">
        <v>662</v>
      </c>
      <c r="B25" s="25">
        <f>SUM(C25:L25)</f>
        <v>0</v>
      </c>
      <c r="C25" s="246"/>
      <c r="D25" s="246"/>
      <c r="E25" s="246"/>
      <c r="F25" s="246"/>
      <c r="G25" s="246"/>
      <c r="H25" s="246"/>
      <c r="I25" s="246"/>
      <c r="J25" s="246"/>
      <c r="K25" s="246"/>
      <c r="L25" s="246"/>
      <c r="M25" s="21"/>
      <c r="N25" s="247"/>
      <c r="O25" s="246"/>
      <c r="P25" s="246"/>
      <c r="Q25" s="246"/>
      <c r="R25" s="246"/>
      <c r="S25" s="246"/>
      <c r="T25" s="246"/>
      <c r="U25" s="246"/>
    </row>
    <row r="26" spans="1:21" ht="13.5" thickBot="1">
      <c r="A26" s="232" t="s">
        <v>663</v>
      </c>
      <c r="B26" s="23">
        <f t="shared" ref="B26:L26" si="1">SUM(B27:B32)</f>
        <v>0</v>
      </c>
      <c r="C26" s="23">
        <f t="shared" si="1"/>
        <v>0</v>
      </c>
      <c r="D26" s="23">
        <f t="shared" si="1"/>
        <v>0</v>
      </c>
      <c r="E26" s="23">
        <f t="shared" si="1"/>
        <v>0</v>
      </c>
      <c r="F26" s="23">
        <f t="shared" si="1"/>
        <v>0</v>
      </c>
      <c r="G26" s="23">
        <f t="shared" si="1"/>
        <v>0</v>
      </c>
      <c r="H26" s="23">
        <f t="shared" si="1"/>
        <v>0</v>
      </c>
      <c r="I26" s="23">
        <f t="shared" si="1"/>
        <v>0</v>
      </c>
      <c r="J26" s="23">
        <f t="shared" si="1"/>
        <v>0</v>
      </c>
      <c r="K26" s="23">
        <f t="shared" si="1"/>
        <v>0</v>
      </c>
      <c r="L26" s="23">
        <f t="shared" si="1"/>
        <v>0</v>
      </c>
      <c r="M26" s="21"/>
      <c r="N26" s="24">
        <f>SUM(N27:N32)</f>
        <v>0</v>
      </c>
      <c r="O26" s="246"/>
      <c r="P26" s="23">
        <f>SUM(P27:P32)</f>
        <v>0</v>
      </c>
      <c r="Q26" s="246"/>
      <c r="R26" s="23">
        <f>SUM(R27:R32)</f>
        <v>0</v>
      </c>
      <c r="S26" s="246"/>
      <c r="T26" s="23">
        <f>SUM(T27:T32)</f>
        <v>0</v>
      </c>
      <c r="U26" s="246"/>
    </row>
    <row r="27" spans="1:21" ht="13.5" thickBot="1">
      <c r="A27" s="244" t="s">
        <v>664</v>
      </c>
      <c r="B27" s="25">
        <f t="shared" ref="B27:B32" si="2">SUM(C27:L27)</f>
        <v>0</v>
      </c>
      <c r="C27" s="243"/>
      <c r="D27" s="243"/>
      <c r="E27" s="243"/>
      <c r="F27" s="243"/>
      <c r="G27" s="243"/>
      <c r="H27" s="243"/>
      <c r="I27" s="243"/>
      <c r="J27" s="243"/>
      <c r="K27" s="243"/>
      <c r="L27" s="243"/>
      <c r="M27" s="26"/>
      <c r="N27" s="245"/>
      <c r="O27" s="27"/>
      <c r="P27" s="243"/>
      <c r="Q27" s="27"/>
      <c r="R27" s="243"/>
      <c r="S27" s="27"/>
      <c r="T27" s="243"/>
      <c r="U27" s="27"/>
    </row>
    <row r="28" spans="1:21" ht="39" thickBot="1">
      <c r="A28" s="244" t="s">
        <v>665</v>
      </c>
      <c r="B28" s="25">
        <f t="shared" si="2"/>
        <v>0</v>
      </c>
      <c r="C28" s="243"/>
      <c r="D28" s="243"/>
      <c r="E28" s="243"/>
      <c r="F28" s="243"/>
      <c r="G28" s="243"/>
      <c r="H28" s="243"/>
      <c r="I28" s="243"/>
      <c r="J28" s="243"/>
      <c r="K28" s="243"/>
      <c r="L28" s="243"/>
      <c r="M28" s="26"/>
      <c r="N28" s="245"/>
      <c r="O28" s="27"/>
      <c r="P28" s="243"/>
      <c r="Q28" s="27"/>
      <c r="R28" s="243"/>
      <c r="S28" s="27"/>
      <c r="T28" s="243"/>
      <c r="U28" s="27"/>
    </row>
    <row r="29" spans="1:21" ht="13.5" thickBot="1">
      <c r="A29" s="244" t="s">
        <v>666</v>
      </c>
      <c r="B29" s="25">
        <f t="shared" si="2"/>
        <v>0</v>
      </c>
      <c r="C29" s="243"/>
      <c r="D29" s="243"/>
      <c r="E29" s="243"/>
      <c r="F29" s="243"/>
      <c r="G29" s="243"/>
      <c r="H29" s="243"/>
      <c r="I29" s="243"/>
      <c r="J29" s="243"/>
      <c r="K29" s="243"/>
      <c r="L29" s="243"/>
      <c r="M29" s="26"/>
      <c r="N29" s="245"/>
      <c r="O29" s="27"/>
      <c r="P29" s="243"/>
      <c r="Q29" s="27"/>
      <c r="R29" s="243"/>
      <c r="S29" s="27"/>
      <c r="T29" s="243"/>
      <c r="U29" s="27"/>
    </row>
    <row r="30" spans="1:21" ht="13.5" thickBot="1">
      <c r="A30" s="244" t="s">
        <v>667</v>
      </c>
      <c r="B30" s="25">
        <f t="shared" si="2"/>
        <v>0</v>
      </c>
      <c r="C30" s="243"/>
      <c r="D30" s="243"/>
      <c r="E30" s="243"/>
      <c r="F30" s="243"/>
      <c r="G30" s="243"/>
      <c r="H30" s="243"/>
      <c r="I30" s="243"/>
      <c r="J30" s="243"/>
      <c r="K30" s="243"/>
      <c r="L30" s="243"/>
      <c r="M30" s="26"/>
      <c r="N30" s="245"/>
      <c r="O30" s="27"/>
      <c r="P30" s="243"/>
      <c r="Q30" s="27"/>
      <c r="R30" s="243"/>
      <c r="S30" s="27"/>
      <c r="T30" s="243"/>
      <c r="U30" s="27"/>
    </row>
    <row r="31" spans="1:21" ht="13.5" thickBot="1">
      <c r="A31" s="244" t="s">
        <v>668</v>
      </c>
      <c r="B31" s="25">
        <f t="shared" si="2"/>
        <v>0</v>
      </c>
      <c r="C31" s="243"/>
      <c r="D31" s="243"/>
      <c r="E31" s="243"/>
      <c r="F31" s="243"/>
      <c r="G31" s="243"/>
      <c r="H31" s="243"/>
      <c r="I31" s="243"/>
      <c r="J31" s="243"/>
      <c r="K31" s="243"/>
      <c r="L31" s="243"/>
      <c r="M31" s="26"/>
      <c r="N31" s="245"/>
      <c r="O31" s="27"/>
      <c r="P31" s="243"/>
      <c r="Q31" s="27"/>
      <c r="R31" s="243"/>
      <c r="S31" s="27"/>
      <c r="T31" s="243"/>
      <c r="U31" s="27"/>
    </row>
    <row r="32" spans="1:21" ht="13.5" thickBot="1">
      <c r="A32" s="244" t="s">
        <v>669</v>
      </c>
      <c r="B32" s="25">
        <f t="shared" si="2"/>
        <v>0</v>
      </c>
      <c r="C32" s="243"/>
      <c r="D32" s="243"/>
      <c r="E32" s="243"/>
      <c r="F32" s="243"/>
      <c r="G32" s="243"/>
      <c r="H32" s="243"/>
      <c r="I32" s="243"/>
      <c r="J32" s="243"/>
      <c r="K32" s="243"/>
      <c r="L32" s="243"/>
      <c r="M32" s="26"/>
      <c r="N32" s="245"/>
      <c r="O32" s="27"/>
      <c r="P32" s="243"/>
      <c r="Q32" s="27"/>
      <c r="R32" s="243"/>
      <c r="S32" s="27"/>
      <c r="T32" s="243"/>
      <c r="U32" s="27"/>
    </row>
    <row r="33" spans="1:21" ht="13.5" thickBot="1">
      <c r="A33" s="232" t="s">
        <v>371</v>
      </c>
      <c r="B33" s="23">
        <f t="shared" ref="B33:L33" si="3">SUM(B34:B38)</f>
        <v>0</v>
      </c>
      <c r="C33" s="23">
        <f t="shared" si="3"/>
        <v>0</v>
      </c>
      <c r="D33" s="23">
        <f t="shared" si="3"/>
        <v>0</v>
      </c>
      <c r="E33" s="23">
        <f t="shared" si="3"/>
        <v>0</v>
      </c>
      <c r="F33" s="23">
        <f t="shared" si="3"/>
        <v>0</v>
      </c>
      <c r="G33" s="23">
        <f t="shared" si="3"/>
        <v>0</v>
      </c>
      <c r="H33" s="23">
        <f t="shared" si="3"/>
        <v>0</v>
      </c>
      <c r="I33" s="23">
        <f t="shared" si="3"/>
        <v>0</v>
      </c>
      <c r="J33" s="23">
        <f t="shared" si="3"/>
        <v>0</v>
      </c>
      <c r="K33" s="23">
        <f t="shared" si="3"/>
        <v>0</v>
      </c>
      <c r="L33" s="23">
        <f t="shared" si="3"/>
        <v>0</v>
      </c>
      <c r="M33" s="21"/>
      <c r="N33" s="24">
        <f>SUM(N34:N38)</f>
        <v>0</v>
      </c>
      <c r="O33" s="243"/>
      <c r="P33" s="23">
        <f>SUM(P34:P38)</f>
        <v>0</v>
      </c>
      <c r="Q33" s="243"/>
      <c r="R33" s="23">
        <f>SUM(R34:R38)</f>
        <v>0</v>
      </c>
      <c r="S33" s="243"/>
      <c r="T33" s="23">
        <f>SUM(T34:T38)</f>
        <v>0</v>
      </c>
      <c r="U33" s="243"/>
    </row>
    <row r="34" spans="1:21" ht="13.5" thickBot="1">
      <c r="A34" s="244" t="s">
        <v>670</v>
      </c>
      <c r="B34" s="25">
        <f t="shared" ref="B34:B39" si="4">SUM(C34:L34)</f>
        <v>0</v>
      </c>
      <c r="C34" s="243"/>
      <c r="D34" s="243"/>
      <c r="E34" s="243"/>
      <c r="F34" s="243"/>
      <c r="G34" s="243"/>
      <c r="H34" s="243"/>
      <c r="I34" s="243"/>
      <c r="J34" s="243"/>
      <c r="K34" s="243"/>
      <c r="L34" s="243"/>
      <c r="M34" s="26"/>
      <c r="N34" s="245"/>
      <c r="O34" s="27"/>
      <c r="P34" s="243"/>
      <c r="Q34" s="27"/>
      <c r="R34" s="243"/>
      <c r="S34" s="27"/>
      <c r="T34" s="243"/>
      <c r="U34" s="27"/>
    </row>
    <row r="35" spans="1:21" ht="13.5" thickBot="1">
      <c r="A35" s="244" t="s">
        <v>671</v>
      </c>
      <c r="B35" s="25">
        <f t="shared" si="4"/>
        <v>0</v>
      </c>
      <c r="C35" s="243"/>
      <c r="D35" s="243"/>
      <c r="E35" s="243"/>
      <c r="F35" s="243"/>
      <c r="G35" s="243"/>
      <c r="H35" s="243"/>
      <c r="I35" s="243"/>
      <c r="J35" s="243"/>
      <c r="K35" s="243"/>
      <c r="L35" s="243"/>
      <c r="M35" s="26"/>
      <c r="N35" s="245"/>
      <c r="O35" s="27"/>
      <c r="P35" s="243"/>
      <c r="Q35" s="27"/>
      <c r="R35" s="243"/>
      <c r="S35" s="27"/>
      <c r="T35" s="243"/>
      <c r="U35" s="27"/>
    </row>
    <row r="36" spans="1:21" ht="13.5" thickBot="1">
      <c r="A36" s="244" t="s">
        <v>672</v>
      </c>
      <c r="B36" s="25">
        <f t="shared" si="4"/>
        <v>0</v>
      </c>
      <c r="C36" s="243"/>
      <c r="D36" s="243"/>
      <c r="E36" s="243"/>
      <c r="F36" s="243"/>
      <c r="G36" s="243"/>
      <c r="H36" s="243"/>
      <c r="I36" s="243"/>
      <c r="J36" s="243"/>
      <c r="K36" s="243"/>
      <c r="L36" s="243"/>
      <c r="M36" s="26"/>
      <c r="N36" s="245"/>
      <c r="O36" s="27"/>
      <c r="P36" s="243"/>
      <c r="Q36" s="27"/>
      <c r="R36" s="243"/>
      <c r="S36" s="27"/>
      <c r="T36" s="243"/>
      <c r="U36" s="27"/>
    </row>
    <row r="37" spans="1:21" ht="13.5" thickBot="1">
      <c r="A37" s="244" t="s">
        <v>673</v>
      </c>
      <c r="B37" s="25">
        <f t="shared" si="4"/>
        <v>0</v>
      </c>
      <c r="C37" s="243"/>
      <c r="D37" s="243"/>
      <c r="E37" s="243"/>
      <c r="F37" s="243"/>
      <c r="G37" s="243"/>
      <c r="H37" s="243"/>
      <c r="I37" s="243"/>
      <c r="J37" s="243"/>
      <c r="K37" s="243"/>
      <c r="L37" s="243"/>
      <c r="M37" s="26"/>
      <c r="N37" s="245"/>
      <c r="O37" s="27"/>
      <c r="P37" s="243"/>
      <c r="Q37" s="27"/>
      <c r="R37" s="243"/>
      <c r="S37" s="27"/>
      <c r="T37" s="243"/>
      <c r="U37" s="27"/>
    </row>
    <row r="38" spans="1:21" ht="13.5" thickBot="1">
      <c r="A38" s="244" t="s">
        <v>674</v>
      </c>
      <c r="B38" s="25">
        <f t="shared" si="4"/>
        <v>0</v>
      </c>
      <c r="C38" s="243"/>
      <c r="D38" s="243"/>
      <c r="E38" s="243"/>
      <c r="F38" s="243"/>
      <c r="G38" s="243"/>
      <c r="H38" s="243"/>
      <c r="I38" s="243"/>
      <c r="J38" s="243"/>
      <c r="K38" s="243"/>
      <c r="L38" s="243"/>
      <c r="M38" s="26"/>
      <c r="N38" s="245"/>
      <c r="O38" s="27"/>
      <c r="P38" s="243"/>
      <c r="Q38" s="27"/>
      <c r="R38" s="243"/>
      <c r="S38" s="27"/>
      <c r="T38" s="243"/>
      <c r="U38" s="27"/>
    </row>
    <row r="39" spans="1:21" ht="13.5" thickBot="1">
      <c r="A39" s="232" t="s">
        <v>675</v>
      </c>
      <c r="B39" s="25">
        <f t="shared" si="4"/>
        <v>0</v>
      </c>
      <c r="C39" s="248"/>
      <c r="D39" s="248"/>
      <c r="E39" s="248"/>
      <c r="F39" s="248"/>
      <c r="G39" s="248"/>
      <c r="H39" s="248"/>
      <c r="I39" s="248"/>
      <c r="J39" s="248"/>
      <c r="K39" s="248"/>
      <c r="L39" s="248"/>
      <c r="M39" s="28"/>
      <c r="N39" s="249"/>
      <c r="O39" s="248"/>
      <c r="P39" s="248"/>
      <c r="Q39" s="248"/>
      <c r="R39" s="248"/>
      <c r="S39" s="248"/>
      <c r="T39" s="248"/>
      <c r="U39" s="248"/>
    </row>
    <row r="40" spans="1:21" ht="13.5" thickBot="1">
      <c r="A40" s="232" t="s">
        <v>676</v>
      </c>
      <c r="B40" s="23">
        <f t="shared" ref="B40:L40" si="5">SUM(B41:B42)</f>
        <v>0</v>
      </c>
      <c r="C40" s="23">
        <f t="shared" si="5"/>
        <v>0</v>
      </c>
      <c r="D40" s="23">
        <f t="shared" si="5"/>
        <v>0</v>
      </c>
      <c r="E40" s="23">
        <f t="shared" si="5"/>
        <v>0</v>
      </c>
      <c r="F40" s="23">
        <f t="shared" si="5"/>
        <v>0</v>
      </c>
      <c r="G40" s="23">
        <f t="shared" si="5"/>
        <v>0</v>
      </c>
      <c r="H40" s="23">
        <f t="shared" si="5"/>
        <v>0</v>
      </c>
      <c r="I40" s="23">
        <f t="shared" si="5"/>
        <v>0</v>
      </c>
      <c r="J40" s="23">
        <f t="shared" si="5"/>
        <v>0</v>
      </c>
      <c r="K40" s="23">
        <f t="shared" si="5"/>
        <v>0</v>
      </c>
      <c r="L40" s="23">
        <f t="shared" si="5"/>
        <v>0</v>
      </c>
      <c r="M40" s="21"/>
      <c r="N40" s="24">
        <f>SUM(N41:N42)</f>
        <v>0</v>
      </c>
      <c r="O40" s="248"/>
      <c r="P40" s="23">
        <f>SUM(P41:P42)</f>
        <v>0</v>
      </c>
      <c r="Q40" s="248"/>
      <c r="R40" s="23">
        <f>SUM(R41:R42)</f>
        <v>0</v>
      </c>
      <c r="S40" s="248"/>
      <c r="T40" s="23">
        <f>SUM(T41:T42)</f>
        <v>0</v>
      </c>
      <c r="U40" s="248"/>
    </row>
    <row r="41" spans="1:21" ht="13.5" thickBot="1">
      <c r="A41" s="244" t="s">
        <v>677</v>
      </c>
      <c r="B41" s="25">
        <f>SUM(C41:L41)</f>
        <v>0</v>
      </c>
      <c r="C41" s="243"/>
      <c r="D41" s="243"/>
      <c r="E41" s="243"/>
      <c r="F41" s="243"/>
      <c r="G41" s="243"/>
      <c r="H41" s="243"/>
      <c r="I41" s="243"/>
      <c r="J41" s="243"/>
      <c r="K41" s="243"/>
      <c r="L41" s="243"/>
      <c r="M41" s="26"/>
      <c r="N41" s="245"/>
      <c r="O41" s="27"/>
      <c r="P41" s="243"/>
      <c r="Q41" s="27"/>
      <c r="R41" s="243"/>
      <c r="S41" s="27"/>
      <c r="T41" s="243"/>
      <c r="U41" s="27"/>
    </row>
    <row r="42" spans="1:21" ht="13.5" thickBot="1">
      <c r="A42" s="244" t="s">
        <v>678</v>
      </c>
      <c r="B42" s="25">
        <f>SUM(C42:L42)</f>
        <v>0</v>
      </c>
      <c r="C42" s="243"/>
      <c r="D42" s="243"/>
      <c r="E42" s="243"/>
      <c r="F42" s="243"/>
      <c r="G42" s="243"/>
      <c r="H42" s="243"/>
      <c r="I42" s="243"/>
      <c r="J42" s="243"/>
      <c r="K42" s="243"/>
      <c r="L42" s="243"/>
      <c r="M42" s="26"/>
      <c r="N42" s="245"/>
      <c r="O42" s="27"/>
      <c r="P42" s="243"/>
      <c r="Q42" s="27"/>
      <c r="R42" s="243"/>
      <c r="S42" s="27"/>
      <c r="T42" s="243"/>
      <c r="U42" s="27"/>
    </row>
    <row r="43" spans="1:21" ht="39" thickBot="1">
      <c r="A43" s="232" t="s">
        <v>679</v>
      </c>
      <c r="B43" s="25">
        <f>SUM(C43:L43)</f>
        <v>0</v>
      </c>
      <c r="C43" s="248"/>
      <c r="D43" s="248"/>
      <c r="E43" s="248"/>
      <c r="F43" s="20"/>
      <c r="G43" s="20"/>
      <c r="H43" s="20"/>
      <c r="I43" s="20"/>
      <c r="J43" s="20"/>
      <c r="K43" s="20"/>
      <c r="L43" s="20"/>
      <c r="M43" s="21"/>
      <c r="N43" s="249"/>
      <c r="O43" s="248"/>
      <c r="P43" s="248"/>
      <c r="Q43" s="248"/>
      <c r="R43" s="248"/>
      <c r="S43" s="248"/>
      <c r="T43" s="248"/>
      <c r="U43" s="248"/>
    </row>
    <row r="44" spans="1:21" ht="13.5" thickBot="1">
      <c r="A44" s="232" t="s">
        <v>381</v>
      </c>
      <c r="B44" s="23">
        <f t="shared" ref="B44:L44" si="6">SUM(B45:B46)</f>
        <v>0</v>
      </c>
      <c r="C44" s="23">
        <f t="shared" si="6"/>
        <v>0</v>
      </c>
      <c r="D44" s="23">
        <f t="shared" si="6"/>
        <v>0</v>
      </c>
      <c r="E44" s="23">
        <f t="shared" si="6"/>
        <v>0</v>
      </c>
      <c r="F44" s="23">
        <f t="shared" si="6"/>
        <v>0</v>
      </c>
      <c r="G44" s="23">
        <f t="shared" si="6"/>
        <v>0</v>
      </c>
      <c r="H44" s="23">
        <f t="shared" si="6"/>
        <v>0</v>
      </c>
      <c r="I44" s="23">
        <f t="shared" si="6"/>
        <v>0</v>
      </c>
      <c r="J44" s="23">
        <f t="shared" si="6"/>
        <v>0</v>
      </c>
      <c r="K44" s="23">
        <f t="shared" si="6"/>
        <v>0</v>
      </c>
      <c r="L44" s="23">
        <f t="shared" si="6"/>
        <v>0</v>
      </c>
      <c r="M44" s="21"/>
      <c r="N44" s="24">
        <f>SUM(N45:N46)</f>
        <v>0</v>
      </c>
      <c r="O44" s="248"/>
      <c r="P44" s="23">
        <f>SUM(P45:P46)</f>
        <v>0</v>
      </c>
      <c r="Q44" s="248"/>
      <c r="R44" s="23">
        <f>SUM(R45:R46)</f>
        <v>0</v>
      </c>
      <c r="S44" s="248"/>
      <c r="T44" s="23">
        <f>SUM(T45:T46)</f>
        <v>0</v>
      </c>
      <c r="U44" s="248"/>
    </row>
    <row r="45" spans="1:21" ht="13.5" thickBot="1">
      <c r="A45" s="244" t="s">
        <v>680</v>
      </c>
      <c r="B45" s="25">
        <f>SUM(C45:L45)</f>
        <v>0</v>
      </c>
      <c r="C45" s="243"/>
      <c r="D45" s="243"/>
      <c r="E45" s="243"/>
      <c r="F45" s="243"/>
      <c r="G45" s="243"/>
      <c r="H45" s="243"/>
      <c r="I45" s="243"/>
      <c r="J45" s="243"/>
      <c r="K45" s="243"/>
      <c r="L45" s="243"/>
      <c r="M45" s="26"/>
      <c r="N45" s="245"/>
      <c r="O45" s="27"/>
      <c r="P45" s="243"/>
      <c r="Q45" s="27"/>
      <c r="R45" s="243"/>
      <c r="S45" s="27"/>
      <c r="T45" s="243"/>
      <c r="U45" s="27"/>
    </row>
    <row r="46" spans="1:21" ht="13.5" thickBot="1">
      <c r="A46" s="244" t="s">
        <v>681</v>
      </c>
      <c r="B46" s="25">
        <f>SUM(C46:L46)</f>
        <v>0</v>
      </c>
      <c r="C46" s="243"/>
      <c r="D46" s="243"/>
      <c r="E46" s="243"/>
      <c r="F46" s="243"/>
      <c r="G46" s="243"/>
      <c r="H46" s="243"/>
      <c r="I46" s="243"/>
      <c r="J46" s="243"/>
      <c r="K46" s="243"/>
      <c r="L46" s="243"/>
      <c r="M46" s="26"/>
      <c r="N46" s="245"/>
      <c r="O46" s="27"/>
      <c r="P46" s="243"/>
      <c r="Q46" s="27"/>
      <c r="R46" s="243"/>
      <c r="S46" s="27"/>
      <c r="T46" s="243"/>
      <c r="U46" s="27"/>
    </row>
    <row r="47" spans="1:21" ht="13.5" thickBot="1">
      <c r="A47" s="250" t="s">
        <v>382</v>
      </c>
      <c r="B47" s="25">
        <f>SUM(C47:L47)</f>
        <v>0</v>
      </c>
      <c r="C47" s="248"/>
      <c r="D47" s="248"/>
      <c r="E47" s="248"/>
      <c r="F47" s="248"/>
      <c r="G47" s="248"/>
      <c r="H47" s="248"/>
      <c r="I47" s="248"/>
      <c r="J47" s="248"/>
      <c r="K47" s="248"/>
      <c r="L47" s="248"/>
      <c r="M47" s="28"/>
      <c r="N47" s="249"/>
      <c r="O47" s="248"/>
      <c r="P47" s="248"/>
      <c r="Q47" s="248"/>
      <c r="R47" s="248"/>
      <c r="S47" s="248"/>
      <c r="T47" s="248"/>
      <c r="U47" s="248"/>
    </row>
    <row r="48" spans="1:21" ht="13.5" thickBot="1">
      <c r="A48" s="250" t="s">
        <v>385</v>
      </c>
      <c r="B48" s="23">
        <f t="shared" ref="B48:L48" si="7">SUM(B49:B50)</f>
        <v>0</v>
      </c>
      <c r="C48" s="23">
        <f t="shared" si="7"/>
        <v>0</v>
      </c>
      <c r="D48" s="23">
        <f t="shared" si="7"/>
        <v>0</v>
      </c>
      <c r="E48" s="23">
        <f t="shared" si="7"/>
        <v>0</v>
      </c>
      <c r="F48" s="23">
        <f t="shared" si="7"/>
        <v>0</v>
      </c>
      <c r="G48" s="23">
        <f t="shared" si="7"/>
        <v>0</v>
      </c>
      <c r="H48" s="23">
        <f t="shared" si="7"/>
        <v>0</v>
      </c>
      <c r="I48" s="23">
        <f t="shared" si="7"/>
        <v>0</v>
      </c>
      <c r="J48" s="23">
        <f t="shared" si="7"/>
        <v>0</v>
      </c>
      <c r="K48" s="23">
        <f t="shared" si="7"/>
        <v>0</v>
      </c>
      <c r="L48" s="23">
        <f t="shared" si="7"/>
        <v>0</v>
      </c>
      <c r="M48" s="21"/>
      <c r="N48" s="24">
        <f>SUM(N49:N50)</f>
        <v>0</v>
      </c>
      <c r="O48" s="248"/>
      <c r="P48" s="23">
        <f>SUM(P49:P50)</f>
        <v>0</v>
      </c>
      <c r="Q48" s="248"/>
      <c r="R48" s="23">
        <f>SUM(R49:R50)</f>
        <v>0</v>
      </c>
      <c r="S48" s="248"/>
      <c r="T48" s="23">
        <f>SUM(T49:T50)</f>
        <v>0</v>
      </c>
      <c r="U48" s="248"/>
    </row>
    <row r="49" spans="1:22" ht="20.25" customHeight="1" thickBot="1">
      <c r="A49" s="251" t="s">
        <v>682</v>
      </c>
      <c r="B49" s="25">
        <f>SUM(C49:L49)</f>
        <v>0</v>
      </c>
      <c r="C49" s="243"/>
      <c r="D49" s="243"/>
      <c r="E49" s="243"/>
      <c r="F49" s="243"/>
      <c r="G49" s="243"/>
      <c r="H49" s="243"/>
      <c r="I49" s="243"/>
      <c r="J49" s="243"/>
      <c r="K49" s="243"/>
      <c r="L49" s="243"/>
      <c r="M49" s="26"/>
      <c r="N49" s="245"/>
      <c r="O49" s="27"/>
      <c r="P49" s="243"/>
      <c r="Q49" s="27"/>
      <c r="R49" s="243"/>
      <c r="S49" s="27"/>
      <c r="T49" s="243"/>
      <c r="U49" s="27"/>
    </row>
    <row r="50" spans="1:22" ht="20.25" customHeight="1" thickBot="1">
      <c r="A50" s="251" t="s">
        <v>683</v>
      </c>
      <c r="B50" s="25">
        <f>SUM(C50:L50)</f>
        <v>0</v>
      </c>
      <c r="C50" s="243"/>
      <c r="D50" s="243"/>
      <c r="E50" s="243"/>
      <c r="F50" s="243"/>
      <c r="G50" s="243"/>
      <c r="H50" s="243"/>
      <c r="I50" s="243"/>
      <c r="J50" s="243"/>
      <c r="K50" s="243"/>
      <c r="L50" s="243"/>
      <c r="M50" s="26"/>
      <c r="N50" s="245"/>
      <c r="O50" s="27"/>
      <c r="P50" s="243"/>
      <c r="Q50" s="27"/>
      <c r="R50" s="243"/>
      <c r="S50" s="27"/>
      <c r="T50" s="243"/>
      <c r="U50" s="27"/>
    </row>
    <row r="51" spans="1:22" ht="13.5" thickBot="1">
      <c r="A51" s="250" t="s">
        <v>388</v>
      </c>
      <c r="B51" s="23">
        <f t="shared" ref="B51:L51" si="8">SUM(B52:B53)</f>
        <v>0</v>
      </c>
      <c r="C51" s="23">
        <f t="shared" si="8"/>
        <v>0</v>
      </c>
      <c r="D51" s="23">
        <f t="shared" si="8"/>
        <v>0</v>
      </c>
      <c r="E51" s="23">
        <f t="shared" si="8"/>
        <v>0</v>
      </c>
      <c r="F51" s="23">
        <f t="shared" si="8"/>
        <v>0</v>
      </c>
      <c r="G51" s="23">
        <f t="shared" si="8"/>
        <v>0</v>
      </c>
      <c r="H51" s="23">
        <f t="shared" si="8"/>
        <v>0</v>
      </c>
      <c r="I51" s="23">
        <f t="shared" si="8"/>
        <v>0</v>
      </c>
      <c r="J51" s="23">
        <f t="shared" si="8"/>
        <v>0</v>
      </c>
      <c r="K51" s="23">
        <f t="shared" si="8"/>
        <v>0</v>
      </c>
      <c r="L51" s="23">
        <f t="shared" si="8"/>
        <v>0</v>
      </c>
      <c r="M51" s="21"/>
      <c r="N51" s="24">
        <f>SUM(N52:N53)</f>
        <v>0</v>
      </c>
      <c r="O51" s="248"/>
      <c r="P51" s="23">
        <f>SUM(P52:P53)</f>
        <v>0</v>
      </c>
      <c r="Q51" s="248"/>
      <c r="R51" s="23">
        <f>SUM(R52:R53)</f>
        <v>0</v>
      </c>
      <c r="S51" s="248"/>
      <c r="T51" s="23">
        <f>SUM(T52:T53)</f>
        <v>0</v>
      </c>
      <c r="U51" s="248"/>
    </row>
    <row r="52" spans="1:22" ht="13.5" thickBot="1">
      <c r="A52" s="251" t="s">
        <v>684</v>
      </c>
      <c r="B52" s="25">
        <f>SUM(C52:L52)</f>
        <v>0</v>
      </c>
      <c r="C52" s="243"/>
      <c r="D52" s="243"/>
      <c r="E52" s="243"/>
      <c r="F52" s="243"/>
      <c r="G52" s="243"/>
      <c r="H52" s="243"/>
      <c r="I52" s="243"/>
      <c r="J52" s="243"/>
      <c r="K52" s="243"/>
      <c r="L52" s="243"/>
      <c r="M52" s="26"/>
      <c r="N52" s="245"/>
      <c r="O52" s="27"/>
      <c r="P52" s="243"/>
      <c r="Q52" s="27"/>
      <c r="R52" s="243"/>
      <c r="S52" s="27"/>
      <c r="T52" s="243"/>
      <c r="U52" s="27"/>
    </row>
    <row r="53" spans="1:22" ht="13.5" thickBot="1">
      <c r="A53" s="251" t="s">
        <v>685</v>
      </c>
      <c r="B53" s="25">
        <f>SUM(C53:L53)</f>
        <v>0</v>
      </c>
      <c r="C53" s="243"/>
      <c r="D53" s="243"/>
      <c r="E53" s="243"/>
      <c r="F53" s="243"/>
      <c r="G53" s="243"/>
      <c r="H53" s="243"/>
      <c r="I53" s="243"/>
      <c r="J53" s="243"/>
      <c r="K53" s="243"/>
      <c r="L53" s="243"/>
      <c r="M53" s="26"/>
      <c r="N53" s="245"/>
      <c r="O53" s="27"/>
      <c r="P53" s="243"/>
      <c r="Q53" s="27"/>
      <c r="R53" s="243"/>
      <c r="S53" s="27"/>
      <c r="T53" s="243"/>
      <c r="U53" s="27"/>
    </row>
    <row r="54" spans="1:22" ht="13.5" thickBot="1">
      <c r="A54" s="250" t="s">
        <v>391</v>
      </c>
      <c r="B54" s="23">
        <f t="shared" ref="B54:L54" si="9">SUM(B55:B56)</f>
        <v>0</v>
      </c>
      <c r="C54" s="23">
        <f t="shared" si="9"/>
        <v>0</v>
      </c>
      <c r="D54" s="23">
        <f t="shared" si="9"/>
        <v>0</v>
      </c>
      <c r="E54" s="23">
        <f t="shared" si="9"/>
        <v>0</v>
      </c>
      <c r="F54" s="23">
        <f t="shared" si="9"/>
        <v>0</v>
      </c>
      <c r="G54" s="23">
        <f t="shared" si="9"/>
        <v>0</v>
      </c>
      <c r="H54" s="23">
        <f t="shared" si="9"/>
        <v>0</v>
      </c>
      <c r="I54" s="23">
        <f t="shared" si="9"/>
        <v>0</v>
      </c>
      <c r="J54" s="23">
        <f t="shared" si="9"/>
        <v>0</v>
      </c>
      <c r="K54" s="23">
        <f t="shared" si="9"/>
        <v>0</v>
      </c>
      <c r="L54" s="23">
        <f t="shared" si="9"/>
        <v>0</v>
      </c>
      <c r="M54" s="21"/>
      <c r="N54" s="24">
        <f>SUM(N55:N56)</f>
        <v>0</v>
      </c>
      <c r="O54" s="248"/>
      <c r="P54" s="23">
        <f>SUM(P55:P56)</f>
        <v>0</v>
      </c>
      <c r="Q54" s="248"/>
      <c r="R54" s="23">
        <f>SUM(R55:R56)</f>
        <v>0</v>
      </c>
      <c r="S54" s="248"/>
      <c r="T54" s="23">
        <f>SUM(T55:T56)</f>
        <v>0</v>
      </c>
      <c r="U54" s="248"/>
    </row>
    <row r="55" spans="1:22" ht="13.5" thickBot="1">
      <c r="A55" s="251" t="s">
        <v>686</v>
      </c>
      <c r="B55" s="25">
        <f>SUM(C55:L55)</f>
        <v>0</v>
      </c>
      <c r="C55" s="243"/>
      <c r="D55" s="243"/>
      <c r="E55" s="243"/>
      <c r="F55" s="243"/>
      <c r="G55" s="243"/>
      <c r="H55" s="243"/>
      <c r="I55" s="243"/>
      <c r="J55" s="243"/>
      <c r="K55" s="243"/>
      <c r="L55" s="243"/>
      <c r="M55" s="26"/>
      <c r="N55" s="245"/>
      <c r="O55" s="27"/>
      <c r="P55" s="243"/>
      <c r="Q55" s="27"/>
      <c r="R55" s="243"/>
      <c r="S55" s="27"/>
      <c r="T55" s="243"/>
      <c r="U55" s="27"/>
    </row>
    <row r="56" spans="1:22" ht="13.5" thickBot="1">
      <c r="A56" s="251" t="s">
        <v>687</v>
      </c>
      <c r="B56" s="25">
        <f>SUM(C56:L56)</f>
        <v>0</v>
      </c>
      <c r="C56" s="243"/>
      <c r="D56" s="243"/>
      <c r="E56" s="243"/>
      <c r="F56" s="243"/>
      <c r="G56" s="243"/>
      <c r="H56" s="243"/>
      <c r="I56" s="243"/>
      <c r="J56" s="243"/>
      <c r="K56" s="243"/>
      <c r="L56" s="243"/>
      <c r="M56" s="26"/>
      <c r="N56" s="245"/>
      <c r="O56" s="27"/>
      <c r="P56" s="243"/>
      <c r="Q56" s="27"/>
      <c r="R56" s="243"/>
      <c r="S56" s="27"/>
      <c r="T56" s="243"/>
      <c r="U56" s="27"/>
    </row>
    <row r="57" spans="1:22" ht="13.5" thickBot="1">
      <c r="A57" s="250" t="s">
        <v>688</v>
      </c>
      <c r="B57" s="25">
        <f>SUM(C57:L57)</f>
        <v>0</v>
      </c>
      <c r="C57" s="246"/>
      <c r="D57" s="246"/>
      <c r="E57" s="246"/>
      <c r="F57" s="246"/>
      <c r="G57" s="246"/>
      <c r="H57" s="246"/>
      <c r="I57" s="246"/>
      <c r="J57" s="246"/>
      <c r="K57" s="246"/>
      <c r="L57" s="246"/>
      <c r="M57" s="26"/>
      <c r="N57" s="247"/>
      <c r="O57" s="248"/>
      <c r="P57" s="246"/>
      <c r="Q57" s="248"/>
      <c r="R57" s="246"/>
      <c r="S57" s="248"/>
      <c r="T57" s="246"/>
      <c r="U57" s="248"/>
    </row>
    <row r="58" spans="1:22" ht="13.5" thickBot="1">
      <c r="A58" s="250" t="s">
        <v>689</v>
      </c>
      <c r="B58" s="25">
        <f>SUM(C58:L58)</f>
        <v>0</v>
      </c>
      <c r="C58" s="243"/>
      <c r="D58" s="243"/>
      <c r="E58" s="243"/>
      <c r="F58" s="243"/>
      <c r="G58" s="243"/>
      <c r="H58" s="243"/>
      <c r="I58" s="243"/>
      <c r="J58" s="243"/>
      <c r="K58" s="243"/>
      <c r="L58" s="243"/>
      <c r="M58" s="26"/>
      <c r="N58" s="245"/>
      <c r="O58" s="27"/>
      <c r="P58" s="243"/>
      <c r="Q58" s="27"/>
      <c r="R58" s="243"/>
      <c r="S58" s="27"/>
      <c r="T58" s="243"/>
      <c r="U58" s="27"/>
    </row>
    <row r="59" spans="1:22" s="29" customFormat="1" ht="13.5" thickBot="1">
      <c r="A59" s="250" t="s">
        <v>690</v>
      </c>
      <c r="B59" s="25">
        <f>SUM(C59:L59)</f>
        <v>0</v>
      </c>
      <c r="C59" s="248"/>
      <c r="D59" s="248"/>
      <c r="E59" s="248"/>
      <c r="F59" s="248"/>
      <c r="G59" s="248"/>
      <c r="H59" s="248"/>
      <c r="I59" s="248"/>
      <c r="J59" s="248"/>
      <c r="K59" s="20"/>
      <c r="L59" s="20"/>
      <c r="M59" s="21"/>
      <c r="N59" s="249"/>
      <c r="O59" s="248"/>
      <c r="P59" s="248"/>
      <c r="Q59" s="248"/>
      <c r="R59" s="248"/>
      <c r="S59" s="248"/>
      <c r="T59" s="248"/>
      <c r="U59" s="248"/>
      <c r="V59" s="16"/>
    </row>
    <row r="60" spans="1:22" ht="13.5" thickBot="1">
      <c r="A60" s="250" t="s">
        <v>691</v>
      </c>
      <c r="B60" s="23">
        <f t="shared" ref="B60:L60" si="10">SUM(B61,B65:B72)</f>
        <v>0</v>
      </c>
      <c r="C60" s="23">
        <f t="shared" si="10"/>
        <v>0</v>
      </c>
      <c r="D60" s="23">
        <f t="shared" si="10"/>
        <v>0</v>
      </c>
      <c r="E60" s="23">
        <f t="shared" si="10"/>
        <v>0</v>
      </c>
      <c r="F60" s="23">
        <f t="shared" si="10"/>
        <v>0</v>
      </c>
      <c r="G60" s="23">
        <f t="shared" si="10"/>
        <v>0</v>
      </c>
      <c r="H60" s="23">
        <f t="shared" si="10"/>
        <v>0</v>
      </c>
      <c r="I60" s="23">
        <f t="shared" si="10"/>
        <v>0</v>
      </c>
      <c r="J60" s="23">
        <f t="shared" si="10"/>
        <v>0</v>
      </c>
      <c r="K60" s="23">
        <f t="shared" si="10"/>
        <v>0</v>
      </c>
      <c r="L60" s="23">
        <f t="shared" si="10"/>
        <v>0</v>
      </c>
      <c r="M60" s="21"/>
      <c r="N60" s="24">
        <f>SUM(N61,N65:N72)</f>
        <v>0</v>
      </c>
      <c r="O60" s="248"/>
      <c r="P60" s="23">
        <f>SUM(P61,P65:P72)</f>
        <v>0</v>
      </c>
      <c r="Q60" s="248"/>
      <c r="R60" s="23">
        <f>SUM(R61,R65:R72)</f>
        <v>0</v>
      </c>
      <c r="S60" s="248"/>
      <c r="T60" s="23">
        <f>SUM(T61,T65:T72)</f>
        <v>0</v>
      </c>
      <c r="U60" s="248"/>
    </row>
    <row r="61" spans="1:22" ht="13.5" thickBot="1">
      <c r="A61" s="252" t="s">
        <v>692</v>
      </c>
      <c r="B61" s="23">
        <f t="shared" ref="B61:J61" si="11">SUM(B62:B64)</f>
        <v>0</v>
      </c>
      <c r="C61" s="23">
        <f t="shared" si="11"/>
        <v>0</v>
      </c>
      <c r="D61" s="23">
        <f t="shared" si="11"/>
        <v>0</v>
      </c>
      <c r="E61" s="23">
        <f t="shared" si="11"/>
        <v>0</v>
      </c>
      <c r="F61" s="23">
        <f t="shared" si="11"/>
        <v>0</v>
      </c>
      <c r="G61" s="23">
        <f t="shared" si="11"/>
        <v>0</v>
      </c>
      <c r="H61" s="23">
        <f t="shared" si="11"/>
        <v>0</v>
      </c>
      <c r="I61" s="23">
        <f t="shared" si="11"/>
        <v>0</v>
      </c>
      <c r="J61" s="23">
        <f t="shared" si="11"/>
        <v>0</v>
      </c>
      <c r="K61" s="27"/>
      <c r="L61" s="27"/>
      <c r="M61" s="26"/>
      <c r="N61" s="24">
        <f>SUM(N62:N64)</f>
        <v>0</v>
      </c>
      <c r="O61" s="27"/>
      <c r="P61" s="23">
        <f>SUM(P62:P64)</f>
        <v>0</v>
      </c>
      <c r="Q61" s="27"/>
      <c r="R61" s="23">
        <f>SUM(R62:R64)</f>
        <v>0</v>
      </c>
      <c r="S61" s="27"/>
      <c r="T61" s="23">
        <f>SUM(T62:T64)</f>
        <v>0</v>
      </c>
      <c r="U61" s="27"/>
    </row>
    <row r="62" spans="1:22" ht="13.5" thickBot="1">
      <c r="A62" s="253" t="s">
        <v>693</v>
      </c>
      <c r="B62" s="25">
        <f t="shared" ref="B62:B72" si="12">SUM(C62:L62)</f>
        <v>0</v>
      </c>
      <c r="C62" s="243"/>
      <c r="D62" s="243"/>
      <c r="E62" s="243"/>
      <c r="F62" s="243"/>
      <c r="G62" s="243"/>
      <c r="H62" s="243"/>
      <c r="I62" s="243"/>
      <c r="J62" s="243"/>
      <c r="K62" s="27"/>
      <c r="L62" s="27"/>
      <c r="M62" s="26"/>
      <c r="N62" s="245"/>
      <c r="O62" s="27"/>
      <c r="P62" s="243"/>
      <c r="Q62" s="27"/>
      <c r="R62" s="243"/>
      <c r="S62" s="27"/>
      <c r="T62" s="243"/>
      <c r="U62" s="27"/>
    </row>
    <row r="63" spans="1:22" ht="13.5" thickBot="1">
      <c r="A63" s="253" t="s">
        <v>694</v>
      </c>
      <c r="B63" s="25">
        <f t="shared" si="12"/>
        <v>0</v>
      </c>
      <c r="C63" s="243"/>
      <c r="D63" s="243"/>
      <c r="E63" s="243"/>
      <c r="F63" s="243"/>
      <c r="G63" s="243"/>
      <c r="H63" s="243"/>
      <c r="I63" s="243"/>
      <c r="J63" s="243"/>
      <c r="K63" s="27"/>
      <c r="L63" s="27"/>
      <c r="M63" s="26"/>
      <c r="N63" s="245"/>
      <c r="O63" s="27"/>
      <c r="P63" s="243"/>
      <c r="Q63" s="27"/>
      <c r="R63" s="243"/>
      <c r="S63" s="27"/>
      <c r="T63" s="243"/>
      <c r="U63" s="27"/>
    </row>
    <row r="64" spans="1:22" ht="13.5" thickBot="1">
      <c r="A64" s="253" t="s">
        <v>695</v>
      </c>
      <c r="B64" s="25">
        <f t="shared" si="12"/>
        <v>0</v>
      </c>
      <c r="C64" s="243"/>
      <c r="D64" s="243"/>
      <c r="E64" s="243"/>
      <c r="F64" s="243"/>
      <c r="G64" s="243"/>
      <c r="H64" s="243"/>
      <c r="I64" s="243"/>
      <c r="J64" s="243"/>
      <c r="K64" s="27"/>
      <c r="L64" s="27"/>
      <c r="M64" s="26"/>
      <c r="N64" s="245"/>
      <c r="O64" s="27"/>
      <c r="P64" s="243"/>
      <c r="Q64" s="27"/>
      <c r="R64" s="243"/>
      <c r="S64" s="27"/>
      <c r="T64" s="243"/>
      <c r="U64" s="27"/>
    </row>
    <row r="65" spans="1:21" ht="13.5" thickBot="1">
      <c r="A65" s="251" t="s">
        <v>696</v>
      </c>
      <c r="B65" s="25">
        <f t="shared" si="12"/>
        <v>0</v>
      </c>
      <c r="C65" s="243"/>
      <c r="D65" s="243"/>
      <c r="E65" s="243"/>
      <c r="F65" s="243"/>
      <c r="G65" s="243"/>
      <c r="H65" s="243"/>
      <c r="I65" s="243"/>
      <c r="J65" s="243"/>
      <c r="K65" s="243"/>
      <c r="L65" s="243"/>
      <c r="M65" s="26"/>
      <c r="N65" s="245"/>
      <c r="O65" s="27"/>
      <c r="P65" s="243"/>
      <c r="Q65" s="27"/>
      <c r="R65" s="243"/>
      <c r="S65" s="27"/>
      <c r="T65" s="243"/>
      <c r="U65" s="27"/>
    </row>
    <row r="66" spans="1:21" ht="40.5" customHeight="1" thickBot="1">
      <c r="A66" s="251" t="s">
        <v>697</v>
      </c>
      <c r="B66" s="25">
        <f t="shared" si="12"/>
        <v>0</v>
      </c>
      <c r="C66" s="243"/>
      <c r="D66" s="243"/>
      <c r="E66" s="243"/>
      <c r="F66" s="243"/>
      <c r="G66" s="243"/>
      <c r="H66" s="243"/>
      <c r="I66" s="243"/>
      <c r="J66" s="243"/>
      <c r="K66" s="243"/>
      <c r="L66" s="243"/>
      <c r="M66" s="26"/>
      <c r="N66" s="245"/>
      <c r="O66" s="27"/>
      <c r="P66" s="245"/>
      <c r="Q66" s="27"/>
      <c r="R66" s="245"/>
      <c r="S66" s="27"/>
      <c r="T66" s="245"/>
      <c r="U66" s="27"/>
    </row>
    <row r="67" spans="1:21" ht="13.5" thickBot="1">
      <c r="A67" s="251" t="s">
        <v>698</v>
      </c>
      <c r="B67" s="25">
        <f t="shared" si="12"/>
        <v>0</v>
      </c>
      <c r="C67" s="243"/>
      <c r="D67" s="243"/>
      <c r="E67" s="243"/>
      <c r="F67" s="243"/>
      <c r="G67" s="243"/>
      <c r="H67" s="243"/>
      <c r="I67" s="243"/>
      <c r="J67" s="243"/>
      <c r="K67" s="243"/>
      <c r="L67" s="243"/>
      <c r="M67" s="26"/>
      <c r="N67" s="245"/>
      <c r="O67" s="27"/>
      <c r="P67" s="245"/>
      <c r="Q67" s="27"/>
      <c r="R67" s="245"/>
      <c r="S67" s="27"/>
      <c r="T67" s="245"/>
      <c r="U67" s="27"/>
    </row>
    <row r="68" spans="1:21" ht="13.5" thickBot="1">
      <c r="A68" s="251" t="s">
        <v>699</v>
      </c>
      <c r="B68" s="25">
        <f t="shared" si="12"/>
        <v>0</v>
      </c>
      <c r="C68" s="243"/>
      <c r="D68" s="243"/>
      <c r="E68" s="243"/>
      <c r="F68" s="243"/>
      <c r="G68" s="243"/>
      <c r="H68" s="243"/>
      <c r="I68" s="243"/>
      <c r="J68" s="243"/>
      <c r="K68" s="243"/>
      <c r="L68" s="243"/>
      <c r="M68" s="26"/>
      <c r="N68" s="245"/>
      <c r="O68" s="27"/>
      <c r="P68" s="245"/>
      <c r="Q68" s="27"/>
      <c r="R68" s="245"/>
      <c r="S68" s="27"/>
      <c r="T68" s="245"/>
      <c r="U68" s="27"/>
    </row>
    <row r="69" spans="1:21" ht="13.5" thickBot="1">
      <c r="A69" s="251" t="s">
        <v>700</v>
      </c>
      <c r="B69" s="25">
        <f t="shared" si="12"/>
        <v>0</v>
      </c>
      <c r="C69" s="243"/>
      <c r="D69" s="243"/>
      <c r="E69" s="243"/>
      <c r="F69" s="243"/>
      <c r="G69" s="243"/>
      <c r="H69" s="243"/>
      <c r="I69" s="243"/>
      <c r="J69" s="243"/>
      <c r="K69" s="243"/>
      <c r="L69" s="243"/>
      <c r="M69" s="26"/>
      <c r="N69" s="245"/>
      <c r="O69" s="27"/>
      <c r="P69" s="245"/>
      <c r="Q69" s="27"/>
      <c r="R69" s="245"/>
      <c r="S69" s="27"/>
      <c r="T69" s="245"/>
      <c r="U69" s="27"/>
    </row>
    <row r="70" spans="1:21" ht="13.5" thickBot="1">
      <c r="A70" s="251" t="s">
        <v>701</v>
      </c>
      <c r="B70" s="25">
        <f t="shared" si="12"/>
        <v>0</v>
      </c>
      <c r="C70" s="243"/>
      <c r="D70" s="243"/>
      <c r="E70" s="243"/>
      <c r="F70" s="243"/>
      <c r="G70" s="243"/>
      <c r="H70" s="243"/>
      <c r="I70" s="243"/>
      <c r="J70" s="243"/>
      <c r="K70" s="243"/>
      <c r="L70" s="243"/>
      <c r="M70" s="26"/>
      <c r="N70" s="245"/>
      <c r="O70" s="27"/>
      <c r="P70" s="245"/>
      <c r="Q70" s="27"/>
      <c r="R70" s="245"/>
      <c r="S70" s="27"/>
      <c r="T70" s="245"/>
      <c r="U70" s="27"/>
    </row>
    <row r="71" spans="1:21" ht="13.5" thickBot="1">
      <c r="A71" s="251" t="s">
        <v>702</v>
      </c>
      <c r="B71" s="25">
        <f t="shared" si="12"/>
        <v>0</v>
      </c>
      <c r="C71" s="243"/>
      <c r="D71" s="243"/>
      <c r="E71" s="243"/>
      <c r="F71" s="243"/>
      <c r="G71" s="243"/>
      <c r="H71" s="243"/>
      <c r="I71" s="243"/>
      <c r="J71" s="243"/>
      <c r="K71" s="243"/>
      <c r="L71" s="243"/>
      <c r="M71" s="26"/>
      <c r="N71" s="245"/>
      <c r="O71" s="27"/>
      <c r="P71" s="243"/>
      <c r="Q71" s="27"/>
      <c r="R71" s="243"/>
      <c r="S71" s="27"/>
      <c r="T71" s="243"/>
      <c r="U71" s="27"/>
    </row>
    <row r="72" spans="1:21" ht="13.5" thickBot="1">
      <c r="A72" s="251" t="s">
        <v>703</v>
      </c>
      <c r="B72" s="25">
        <f t="shared" si="12"/>
        <v>0</v>
      </c>
      <c r="C72" s="243"/>
      <c r="D72" s="243"/>
      <c r="E72" s="243"/>
      <c r="F72" s="243"/>
      <c r="G72" s="243"/>
      <c r="H72" s="243"/>
      <c r="I72" s="243"/>
      <c r="J72" s="243"/>
      <c r="K72" s="243"/>
      <c r="L72" s="243"/>
      <c r="M72" s="26"/>
      <c r="N72" s="245"/>
      <c r="O72" s="27"/>
      <c r="P72" s="243"/>
      <c r="Q72" s="27"/>
      <c r="R72" s="243"/>
      <c r="S72" s="27"/>
      <c r="T72" s="243"/>
      <c r="U72" s="27"/>
    </row>
    <row r="73" spans="1:21" ht="13.5" thickBot="1">
      <c r="A73" s="250" t="s">
        <v>704</v>
      </c>
      <c r="B73" s="27"/>
      <c r="C73" s="243"/>
      <c r="D73" s="243"/>
      <c r="E73" s="243"/>
      <c r="F73" s="243"/>
      <c r="G73" s="243"/>
      <c r="H73" s="243"/>
      <c r="I73" s="243"/>
      <c r="J73" s="243"/>
      <c r="K73" s="243"/>
      <c r="L73" s="27"/>
      <c r="M73" s="26"/>
      <c r="N73" s="245"/>
      <c r="O73" s="243"/>
      <c r="P73" s="243"/>
      <c r="Q73" s="243"/>
      <c r="R73" s="243"/>
      <c r="S73" s="243"/>
      <c r="T73" s="243"/>
      <c r="U73" s="243"/>
    </row>
    <row r="74" spans="1:21" ht="13.5" thickBot="1">
      <c r="A74" s="250" t="s">
        <v>705</v>
      </c>
      <c r="B74" s="27"/>
      <c r="C74" s="243"/>
      <c r="D74" s="243"/>
      <c r="E74" s="243"/>
      <c r="F74" s="243"/>
      <c r="G74" s="243"/>
      <c r="H74" s="243"/>
      <c r="I74" s="243"/>
      <c r="J74" s="243"/>
      <c r="K74" s="243"/>
      <c r="L74" s="243"/>
      <c r="M74" s="26"/>
      <c r="N74" s="245"/>
      <c r="O74" s="243"/>
      <c r="P74" s="243"/>
      <c r="Q74" s="243"/>
      <c r="R74" s="243"/>
      <c r="S74" s="243"/>
      <c r="T74" s="243"/>
      <c r="U74" s="243"/>
    </row>
    <row r="75" spans="1:21" ht="13.5" thickBot="1">
      <c r="A75" s="250" t="s">
        <v>706</v>
      </c>
      <c r="B75" s="25">
        <f>SUM(C75:L75)</f>
        <v>0</v>
      </c>
      <c r="C75" s="248"/>
      <c r="D75" s="248"/>
      <c r="E75" s="248"/>
      <c r="F75" s="248"/>
      <c r="G75" s="248"/>
      <c r="H75" s="248"/>
      <c r="I75" s="248"/>
      <c r="J75" s="248"/>
      <c r="K75" s="248"/>
      <c r="L75" s="248"/>
      <c r="M75" s="28"/>
      <c r="N75" s="249"/>
      <c r="O75" s="248"/>
      <c r="P75" s="248"/>
      <c r="Q75" s="248"/>
      <c r="R75" s="248"/>
      <c r="S75" s="248"/>
      <c r="T75" s="248"/>
      <c r="U75" s="248"/>
    </row>
    <row r="76" spans="1:21" ht="13.5" thickBot="1">
      <c r="A76" s="252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28"/>
      <c r="N76" s="31"/>
      <c r="O76" s="30"/>
      <c r="P76" s="30"/>
      <c r="Q76" s="30"/>
      <c r="R76" s="30"/>
      <c r="S76" s="30"/>
      <c r="T76" s="30"/>
      <c r="U76" s="30"/>
    </row>
    <row r="77" spans="1:21" ht="13.5" thickBot="1">
      <c r="A77" s="250" t="s">
        <v>707</v>
      </c>
      <c r="B77" s="23">
        <f t="shared" ref="B77:L77" si="13">SUM(B20:B22,B25:B26,B33,B39:B40,B43:B44,B47:B48,B51,B54,B57:B60,B73:B75)</f>
        <v>0</v>
      </c>
      <c r="C77" s="23">
        <f t="shared" si="13"/>
        <v>0</v>
      </c>
      <c r="D77" s="23">
        <f t="shared" si="13"/>
        <v>0</v>
      </c>
      <c r="E77" s="23">
        <f t="shared" si="13"/>
        <v>0</v>
      </c>
      <c r="F77" s="23">
        <f t="shared" si="13"/>
        <v>0</v>
      </c>
      <c r="G77" s="23">
        <f t="shared" si="13"/>
        <v>0</v>
      </c>
      <c r="H77" s="23">
        <f t="shared" si="13"/>
        <v>0</v>
      </c>
      <c r="I77" s="23">
        <f t="shared" si="13"/>
        <v>0</v>
      </c>
      <c r="J77" s="23">
        <f t="shared" si="13"/>
        <v>0</v>
      </c>
      <c r="K77" s="23">
        <f t="shared" si="13"/>
        <v>0</v>
      </c>
      <c r="L77" s="23">
        <f t="shared" si="13"/>
        <v>0</v>
      </c>
      <c r="M77" s="21"/>
      <c r="N77" s="23">
        <f t="shared" ref="N77:U77" si="14">SUM(N20:N22,N25:N26,N33,N39:N40,N43:N44,N47:N48,N51,N54,N57:N60,N73:N75)</f>
        <v>0</v>
      </c>
      <c r="O77" s="23">
        <f t="shared" si="14"/>
        <v>0</v>
      </c>
      <c r="P77" s="23">
        <f t="shared" si="14"/>
        <v>0</v>
      </c>
      <c r="Q77" s="23">
        <f t="shared" si="14"/>
        <v>0</v>
      </c>
      <c r="R77" s="23">
        <f t="shared" si="14"/>
        <v>0</v>
      </c>
      <c r="S77" s="23">
        <f t="shared" si="14"/>
        <v>0</v>
      </c>
      <c r="T77" s="23">
        <f t="shared" si="14"/>
        <v>0</v>
      </c>
      <c r="U77" s="23">
        <f t="shared" si="14"/>
        <v>0</v>
      </c>
    </row>
    <row r="78" spans="1:21" ht="13.5" thickBot="1">
      <c r="A78" s="252"/>
      <c r="B78" s="254"/>
      <c r="C78" s="254"/>
      <c r="D78" s="254"/>
      <c r="E78" s="254"/>
      <c r="F78" s="254"/>
      <c r="G78" s="254"/>
      <c r="H78" s="254"/>
      <c r="I78" s="254"/>
      <c r="J78" s="254"/>
      <c r="K78" s="254"/>
      <c r="L78" s="254"/>
      <c r="M78" s="255"/>
      <c r="N78" s="256"/>
      <c r="O78" s="254"/>
      <c r="P78" s="254"/>
      <c r="Q78" s="254"/>
      <c r="R78" s="254"/>
      <c r="S78" s="254"/>
      <c r="T78" s="254"/>
      <c r="U78" s="254"/>
    </row>
    <row r="79" spans="1:21" ht="13.5" thickBot="1">
      <c r="A79" s="239" t="s">
        <v>708</v>
      </c>
      <c r="B79" s="240"/>
      <c r="C79" s="240"/>
      <c r="D79" s="240"/>
      <c r="E79" s="240"/>
      <c r="F79" s="240"/>
      <c r="G79" s="240"/>
      <c r="H79" s="240"/>
      <c r="I79" s="240"/>
      <c r="J79" s="240"/>
      <c r="K79" s="240"/>
      <c r="L79" s="240"/>
      <c r="M79" s="241"/>
      <c r="N79" s="242"/>
      <c r="O79" s="240"/>
      <c r="P79" s="240"/>
      <c r="Q79" s="240"/>
      <c r="R79" s="240"/>
      <c r="S79" s="240"/>
      <c r="T79" s="240"/>
      <c r="U79" s="240"/>
    </row>
    <row r="80" spans="1:21" ht="39.6" customHeight="1" thickBot="1">
      <c r="A80" s="232" t="s">
        <v>709</v>
      </c>
      <c r="B80" s="23">
        <f t="shared" ref="B80:L80" si="15">SUM(B81,B88)</f>
        <v>0</v>
      </c>
      <c r="C80" s="23">
        <f t="shared" si="15"/>
        <v>0</v>
      </c>
      <c r="D80" s="23">
        <f t="shared" si="15"/>
        <v>0</v>
      </c>
      <c r="E80" s="23">
        <f t="shared" si="15"/>
        <v>0</v>
      </c>
      <c r="F80" s="23">
        <f t="shared" si="15"/>
        <v>0</v>
      </c>
      <c r="G80" s="23">
        <f t="shared" si="15"/>
        <v>0</v>
      </c>
      <c r="H80" s="23">
        <f t="shared" si="15"/>
        <v>0</v>
      </c>
      <c r="I80" s="23">
        <f t="shared" si="15"/>
        <v>0</v>
      </c>
      <c r="J80" s="23">
        <f t="shared" si="15"/>
        <v>0</v>
      </c>
      <c r="K80" s="23">
        <f t="shared" si="15"/>
        <v>0</v>
      </c>
      <c r="L80" s="23">
        <f t="shared" si="15"/>
        <v>0</v>
      </c>
      <c r="M80" s="21"/>
      <c r="N80" s="24">
        <f t="shared" ref="N80:U80" si="16">SUM(N81,N88)</f>
        <v>0</v>
      </c>
      <c r="O80" s="24">
        <f t="shared" si="16"/>
        <v>0</v>
      </c>
      <c r="P80" s="23">
        <f t="shared" si="16"/>
        <v>0</v>
      </c>
      <c r="Q80" s="24">
        <f t="shared" si="16"/>
        <v>0</v>
      </c>
      <c r="R80" s="23">
        <f t="shared" si="16"/>
        <v>0</v>
      </c>
      <c r="S80" s="24">
        <f t="shared" si="16"/>
        <v>0</v>
      </c>
      <c r="T80" s="23">
        <f t="shared" si="16"/>
        <v>0</v>
      </c>
      <c r="U80" s="24">
        <f t="shared" si="16"/>
        <v>0</v>
      </c>
    </row>
    <row r="81" spans="1:21" ht="13.5" thickBot="1">
      <c r="A81" s="232" t="s">
        <v>710</v>
      </c>
      <c r="B81" s="23">
        <f>SUM(B82:B84,B87)</f>
        <v>0</v>
      </c>
      <c r="C81" s="23">
        <f>SUM(C82:C84,C87)</f>
        <v>0</v>
      </c>
      <c r="D81" s="32"/>
      <c r="E81" s="32"/>
      <c r="F81" s="23">
        <f>SUM(F82:F84,F87)</f>
        <v>0</v>
      </c>
      <c r="G81" s="23">
        <f>SUM(G82:G84,G87)</f>
        <v>0</v>
      </c>
      <c r="H81" s="23">
        <f>SUM(H82:H84,H87)</f>
        <v>0</v>
      </c>
      <c r="I81" s="23">
        <f>SUM(I82:I84,I87)</f>
        <v>0</v>
      </c>
      <c r="J81" s="23">
        <f>SUM(J82:J84,J87)</f>
        <v>0</v>
      </c>
      <c r="K81" s="32"/>
      <c r="L81" s="32"/>
      <c r="M81" s="26"/>
      <c r="N81" s="24">
        <f t="shared" ref="N81:U81" si="17">SUM(N82:N84,N87)</f>
        <v>0</v>
      </c>
      <c r="O81" s="24">
        <f t="shared" si="17"/>
        <v>0</v>
      </c>
      <c r="P81" s="23">
        <f t="shared" si="17"/>
        <v>0</v>
      </c>
      <c r="Q81" s="24">
        <f t="shared" si="17"/>
        <v>0</v>
      </c>
      <c r="R81" s="23">
        <f t="shared" si="17"/>
        <v>0</v>
      </c>
      <c r="S81" s="24">
        <f t="shared" si="17"/>
        <v>0</v>
      </c>
      <c r="T81" s="23">
        <f t="shared" si="17"/>
        <v>0</v>
      </c>
      <c r="U81" s="24">
        <f t="shared" si="17"/>
        <v>0</v>
      </c>
    </row>
    <row r="82" spans="1:21" ht="13.5" thickBot="1">
      <c r="A82" s="244" t="s">
        <v>711</v>
      </c>
      <c r="B82" s="25">
        <f>SUM(C82:L82)</f>
        <v>0</v>
      </c>
      <c r="C82" s="243"/>
      <c r="D82" s="32"/>
      <c r="E82" s="32"/>
      <c r="F82" s="243"/>
      <c r="G82" s="243"/>
      <c r="H82" s="243"/>
      <c r="I82" s="243"/>
      <c r="J82" s="243"/>
      <c r="K82" s="32"/>
      <c r="L82" s="32"/>
      <c r="M82" s="26"/>
      <c r="N82" s="245"/>
      <c r="O82" s="243"/>
      <c r="P82" s="243"/>
      <c r="Q82" s="243"/>
      <c r="R82" s="243"/>
      <c r="S82" s="243"/>
      <c r="T82" s="243"/>
      <c r="U82" s="243"/>
    </row>
    <row r="83" spans="1:21" ht="13.5" thickBot="1">
      <c r="A83" s="244" t="s">
        <v>712</v>
      </c>
      <c r="B83" s="25">
        <f>SUM(C83:L83)</f>
        <v>0</v>
      </c>
      <c r="C83" s="243"/>
      <c r="D83" s="32"/>
      <c r="E83" s="32"/>
      <c r="F83" s="243"/>
      <c r="G83" s="243"/>
      <c r="H83" s="243"/>
      <c r="I83" s="243"/>
      <c r="J83" s="243"/>
      <c r="K83" s="32"/>
      <c r="L83" s="32"/>
      <c r="M83" s="26"/>
      <c r="N83" s="245"/>
      <c r="O83" s="243"/>
      <c r="P83" s="243"/>
      <c r="Q83" s="243"/>
      <c r="R83" s="243"/>
      <c r="S83" s="243"/>
      <c r="T83" s="243"/>
      <c r="U83" s="243"/>
    </row>
    <row r="84" spans="1:21" ht="13.5" thickBot="1">
      <c r="A84" s="244" t="s">
        <v>713</v>
      </c>
      <c r="B84" s="23">
        <f>SUM(B85:B86)</f>
        <v>0</v>
      </c>
      <c r="C84" s="23">
        <f>SUM(C85:C86)</f>
        <v>0</v>
      </c>
      <c r="D84" s="32"/>
      <c r="E84" s="32"/>
      <c r="F84" s="23">
        <f>SUM(F85:F86)</f>
        <v>0</v>
      </c>
      <c r="G84" s="23">
        <f>SUM(G85:G86)</f>
        <v>0</v>
      </c>
      <c r="H84" s="23">
        <f>SUM(H85:H86)</f>
        <v>0</v>
      </c>
      <c r="I84" s="23">
        <f>SUM(I85:I86)</f>
        <v>0</v>
      </c>
      <c r="J84" s="23">
        <f>SUM(J85:J86)</f>
        <v>0</v>
      </c>
      <c r="K84" s="32"/>
      <c r="L84" s="32"/>
      <c r="M84" s="26"/>
      <c r="N84" s="33">
        <f t="shared" ref="N84:U84" si="18">SUM(N85:N86)</f>
        <v>0</v>
      </c>
      <c r="O84" s="23">
        <f t="shared" si="18"/>
        <v>0</v>
      </c>
      <c r="P84" s="34">
        <f t="shared" si="18"/>
        <v>0</v>
      </c>
      <c r="Q84" s="23">
        <f t="shared" si="18"/>
        <v>0</v>
      </c>
      <c r="R84" s="34">
        <f t="shared" si="18"/>
        <v>0</v>
      </c>
      <c r="S84" s="23">
        <f t="shared" si="18"/>
        <v>0</v>
      </c>
      <c r="T84" s="34">
        <f t="shared" si="18"/>
        <v>0</v>
      </c>
      <c r="U84" s="23">
        <f t="shared" si="18"/>
        <v>0</v>
      </c>
    </row>
    <row r="85" spans="1:21" ht="13.5" thickBot="1">
      <c r="A85" s="257" t="s">
        <v>714</v>
      </c>
      <c r="B85" s="25">
        <f>SUM(C85:L85)</f>
        <v>0</v>
      </c>
      <c r="C85" s="243"/>
      <c r="D85" s="32"/>
      <c r="E85" s="32"/>
      <c r="F85" s="243"/>
      <c r="G85" s="243"/>
      <c r="H85" s="243"/>
      <c r="I85" s="243"/>
      <c r="J85" s="243"/>
      <c r="K85" s="32"/>
      <c r="L85" s="32"/>
      <c r="M85" s="26"/>
      <c r="N85" s="245"/>
      <c r="O85" s="243"/>
      <c r="P85" s="243"/>
      <c r="Q85" s="243"/>
      <c r="R85" s="243"/>
      <c r="S85" s="243"/>
      <c r="T85" s="243"/>
      <c r="U85" s="243"/>
    </row>
    <row r="86" spans="1:21" ht="13.5" thickBot="1">
      <c r="A86" s="257" t="s">
        <v>715</v>
      </c>
      <c r="B86" s="25">
        <f>SUM(C86:L86)</f>
        <v>0</v>
      </c>
      <c r="C86" s="243"/>
      <c r="D86" s="32"/>
      <c r="E86" s="32"/>
      <c r="F86" s="243"/>
      <c r="G86" s="243"/>
      <c r="H86" s="243"/>
      <c r="I86" s="243"/>
      <c r="J86" s="243"/>
      <c r="K86" s="32"/>
      <c r="L86" s="32"/>
      <c r="M86" s="26"/>
      <c r="N86" s="245"/>
      <c r="O86" s="243"/>
      <c r="P86" s="243"/>
      <c r="Q86" s="243"/>
      <c r="R86" s="243"/>
      <c r="S86" s="243"/>
      <c r="T86" s="243"/>
      <c r="U86" s="243"/>
    </row>
    <row r="87" spans="1:21" ht="13.5" thickBot="1">
      <c r="A87" s="244" t="s">
        <v>716</v>
      </c>
      <c r="B87" s="25">
        <f>SUM(C87:L87)</f>
        <v>0</v>
      </c>
      <c r="C87" s="243"/>
      <c r="D87" s="32"/>
      <c r="E87" s="32"/>
      <c r="F87" s="243"/>
      <c r="G87" s="243"/>
      <c r="H87" s="243"/>
      <c r="I87" s="243"/>
      <c r="J87" s="243"/>
      <c r="K87" s="32"/>
      <c r="L87" s="32"/>
      <c r="M87" s="26"/>
      <c r="N87" s="245"/>
      <c r="O87" s="243"/>
      <c r="P87" s="243"/>
      <c r="Q87" s="243"/>
      <c r="R87" s="243"/>
      <c r="S87" s="243"/>
      <c r="T87" s="243"/>
      <c r="U87" s="243"/>
    </row>
    <row r="88" spans="1:21" ht="13.5" thickBot="1">
      <c r="A88" s="232" t="s">
        <v>717</v>
      </c>
      <c r="B88" s="25">
        <f t="shared" ref="B88:H88" si="19">SUM(B89:B94)</f>
        <v>0</v>
      </c>
      <c r="C88" s="23">
        <f t="shared" si="19"/>
        <v>0</v>
      </c>
      <c r="D88" s="23">
        <f t="shared" si="19"/>
        <v>0</v>
      </c>
      <c r="E88" s="23">
        <f t="shared" si="19"/>
        <v>0</v>
      </c>
      <c r="F88" s="23">
        <f t="shared" si="19"/>
        <v>0</v>
      </c>
      <c r="G88" s="23">
        <f t="shared" si="19"/>
        <v>0</v>
      </c>
      <c r="H88" s="23">
        <f t="shared" si="19"/>
        <v>0</v>
      </c>
      <c r="I88" s="32"/>
      <c r="J88" s="32"/>
      <c r="K88" s="32"/>
      <c r="L88" s="32"/>
      <c r="M88" s="26"/>
      <c r="N88" s="24">
        <f t="shared" ref="N88:U88" si="20">SUM(N89:N94)</f>
        <v>0</v>
      </c>
      <c r="O88" s="24">
        <f t="shared" si="20"/>
        <v>0</v>
      </c>
      <c r="P88" s="23">
        <f t="shared" si="20"/>
        <v>0</v>
      </c>
      <c r="Q88" s="24">
        <f t="shared" si="20"/>
        <v>0</v>
      </c>
      <c r="R88" s="23">
        <f t="shared" si="20"/>
        <v>0</v>
      </c>
      <c r="S88" s="24">
        <f t="shared" si="20"/>
        <v>0</v>
      </c>
      <c r="T88" s="23">
        <f t="shared" si="20"/>
        <v>0</v>
      </c>
      <c r="U88" s="24">
        <f t="shared" si="20"/>
        <v>0</v>
      </c>
    </row>
    <row r="89" spans="1:21" ht="13.5" thickBot="1">
      <c r="A89" s="244" t="s">
        <v>718</v>
      </c>
      <c r="B89" s="25">
        <f t="shared" ref="B89:B98" si="21">SUM(C89:L89)</f>
        <v>0</v>
      </c>
      <c r="C89" s="243"/>
      <c r="D89" s="243"/>
      <c r="E89" s="243"/>
      <c r="F89" s="243"/>
      <c r="G89" s="243"/>
      <c r="H89" s="243"/>
      <c r="I89" s="32"/>
      <c r="J89" s="32"/>
      <c r="K89" s="32"/>
      <c r="L89" s="32"/>
      <c r="M89" s="26"/>
      <c r="N89" s="245"/>
      <c r="O89" s="243"/>
      <c r="P89" s="243"/>
      <c r="Q89" s="243"/>
      <c r="R89" s="243"/>
      <c r="S89" s="243"/>
      <c r="T89" s="243"/>
      <c r="U89" s="243"/>
    </row>
    <row r="90" spans="1:21" ht="13.5" thickBot="1">
      <c r="A90" s="244" t="s">
        <v>719</v>
      </c>
      <c r="B90" s="25">
        <f t="shared" si="21"/>
        <v>0</v>
      </c>
      <c r="C90" s="243"/>
      <c r="D90" s="243"/>
      <c r="E90" s="243"/>
      <c r="F90" s="243"/>
      <c r="G90" s="243"/>
      <c r="H90" s="243"/>
      <c r="I90" s="32"/>
      <c r="J90" s="32"/>
      <c r="K90" s="32"/>
      <c r="L90" s="32"/>
      <c r="M90" s="26"/>
      <c r="N90" s="245"/>
      <c r="O90" s="243"/>
      <c r="P90" s="243"/>
      <c r="Q90" s="243"/>
      <c r="R90" s="243"/>
      <c r="S90" s="243"/>
      <c r="T90" s="243"/>
      <c r="U90" s="243"/>
    </row>
    <row r="91" spans="1:21" ht="13.5" thickBot="1">
      <c r="A91" s="244" t="s">
        <v>720</v>
      </c>
      <c r="B91" s="25">
        <f t="shared" si="21"/>
        <v>0</v>
      </c>
      <c r="C91" s="243"/>
      <c r="D91" s="243"/>
      <c r="E91" s="243"/>
      <c r="F91" s="243"/>
      <c r="G91" s="243"/>
      <c r="H91" s="243"/>
      <c r="I91" s="32"/>
      <c r="J91" s="32"/>
      <c r="K91" s="32"/>
      <c r="L91" s="32"/>
      <c r="M91" s="26"/>
      <c r="N91" s="245"/>
      <c r="O91" s="243"/>
      <c r="P91" s="243"/>
      <c r="Q91" s="243"/>
      <c r="R91" s="243"/>
      <c r="S91" s="243"/>
      <c r="T91" s="243"/>
      <c r="U91" s="243"/>
    </row>
    <row r="92" spans="1:21" ht="13.5" thickBot="1">
      <c r="A92" s="244" t="s">
        <v>721</v>
      </c>
      <c r="B92" s="25">
        <f t="shared" si="21"/>
        <v>0</v>
      </c>
      <c r="C92" s="243"/>
      <c r="D92" s="243"/>
      <c r="E92" s="243"/>
      <c r="F92" s="243"/>
      <c r="G92" s="243"/>
      <c r="H92" s="243"/>
      <c r="I92" s="32"/>
      <c r="J92" s="32"/>
      <c r="K92" s="32"/>
      <c r="L92" s="32"/>
      <c r="M92" s="26"/>
      <c r="N92" s="245"/>
      <c r="O92" s="243"/>
      <c r="P92" s="243"/>
      <c r="Q92" s="243"/>
      <c r="R92" s="243"/>
      <c r="S92" s="243"/>
      <c r="T92" s="243"/>
      <c r="U92" s="243"/>
    </row>
    <row r="93" spans="1:21" ht="13.5" thickBot="1">
      <c r="A93" s="244" t="s">
        <v>722</v>
      </c>
      <c r="B93" s="25">
        <f t="shared" si="21"/>
        <v>0</v>
      </c>
      <c r="C93" s="243"/>
      <c r="D93" s="243"/>
      <c r="E93" s="243"/>
      <c r="F93" s="243"/>
      <c r="G93" s="243"/>
      <c r="H93" s="243"/>
      <c r="I93" s="32"/>
      <c r="J93" s="32"/>
      <c r="K93" s="32"/>
      <c r="L93" s="32"/>
      <c r="M93" s="26"/>
      <c r="N93" s="245"/>
      <c r="O93" s="243"/>
      <c r="P93" s="243"/>
      <c r="Q93" s="243"/>
      <c r="R93" s="243"/>
      <c r="S93" s="243"/>
      <c r="T93" s="243"/>
      <c r="U93" s="243"/>
    </row>
    <row r="94" spans="1:21" ht="13.5" thickBot="1">
      <c r="A94" s="244" t="s">
        <v>723</v>
      </c>
      <c r="B94" s="25">
        <f t="shared" si="21"/>
        <v>0</v>
      </c>
      <c r="C94" s="243"/>
      <c r="D94" s="243"/>
      <c r="E94" s="243"/>
      <c r="F94" s="243"/>
      <c r="G94" s="243"/>
      <c r="H94" s="243"/>
      <c r="I94" s="32"/>
      <c r="J94" s="32"/>
      <c r="K94" s="32"/>
      <c r="L94" s="32"/>
      <c r="M94" s="26"/>
      <c r="N94" s="245"/>
      <c r="O94" s="243"/>
      <c r="P94" s="243"/>
      <c r="Q94" s="243"/>
      <c r="R94" s="243"/>
      <c r="S94" s="243"/>
      <c r="T94" s="243"/>
      <c r="U94" s="243"/>
    </row>
    <row r="95" spans="1:21" ht="26.25" thickBot="1">
      <c r="A95" s="232" t="s">
        <v>724</v>
      </c>
      <c r="B95" s="25">
        <f t="shared" si="21"/>
        <v>0</v>
      </c>
      <c r="C95" s="243"/>
      <c r="D95" s="243"/>
      <c r="E95" s="243"/>
      <c r="F95" s="243"/>
      <c r="G95" s="243"/>
      <c r="H95" s="243"/>
      <c r="I95" s="243"/>
      <c r="J95" s="243"/>
      <c r="K95" s="32"/>
      <c r="L95" s="32"/>
      <c r="M95" s="26"/>
      <c r="N95" s="245"/>
      <c r="O95" s="246"/>
      <c r="P95" s="243"/>
      <c r="Q95" s="246"/>
      <c r="R95" s="243"/>
      <c r="S95" s="246"/>
      <c r="T95" s="243"/>
      <c r="U95" s="246"/>
    </row>
    <row r="96" spans="1:21" ht="13.5" thickBot="1">
      <c r="A96" s="232" t="s">
        <v>725</v>
      </c>
      <c r="B96" s="25">
        <f t="shared" si="21"/>
        <v>0</v>
      </c>
      <c r="C96" s="246"/>
      <c r="D96" s="246"/>
      <c r="E96" s="246"/>
      <c r="F96" s="246"/>
      <c r="G96" s="246"/>
      <c r="H96" s="246"/>
      <c r="I96" s="246"/>
      <c r="J96" s="246"/>
      <c r="K96" s="32"/>
      <c r="L96" s="32"/>
      <c r="M96" s="26"/>
      <c r="N96" s="247"/>
      <c r="O96" s="246"/>
      <c r="P96" s="246"/>
      <c r="Q96" s="246"/>
      <c r="R96" s="246"/>
      <c r="S96" s="246"/>
      <c r="T96" s="246"/>
      <c r="U96" s="246"/>
    </row>
    <row r="97" spans="1:21" ht="13.5" thickBot="1">
      <c r="A97" s="232" t="s">
        <v>726</v>
      </c>
      <c r="B97" s="25">
        <f t="shared" si="21"/>
        <v>0</v>
      </c>
      <c r="C97" s="246"/>
      <c r="D97" s="246"/>
      <c r="E97" s="246"/>
      <c r="F97" s="246"/>
      <c r="G97" s="246"/>
      <c r="H97" s="246"/>
      <c r="I97" s="246"/>
      <c r="J97" s="246"/>
      <c r="K97" s="246"/>
      <c r="L97" s="246"/>
      <c r="M97" s="21"/>
      <c r="N97" s="247"/>
      <c r="O97" s="246"/>
      <c r="P97" s="246"/>
      <c r="Q97" s="246"/>
      <c r="R97" s="246"/>
      <c r="S97" s="246"/>
      <c r="T97" s="246"/>
      <c r="U97" s="246"/>
    </row>
    <row r="98" spans="1:21" ht="13.5" thickBot="1">
      <c r="A98" s="232" t="s">
        <v>727</v>
      </c>
      <c r="B98" s="25">
        <f t="shared" si="21"/>
        <v>0</v>
      </c>
      <c r="C98" s="246"/>
      <c r="D98" s="246"/>
      <c r="E98" s="246"/>
      <c r="F98" s="246"/>
      <c r="G98" s="246"/>
      <c r="H98" s="246"/>
      <c r="I98" s="246"/>
      <c r="J98" s="246"/>
      <c r="K98" s="246"/>
      <c r="L98" s="246"/>
      <c r="M98" s="21"/>
      <c r="N98" s="247"/>
      <c r="O98" s="246"/>
      <c r="P98" s="246"/>
      <c r="Q98" s="246"/>
      <c r="R98" s="246"/>
      <c r="S98" s="246"/>
      <c r="T98" s="246"/>
      <c r="U98" s="246"/>
    </row>
    <row r="99" spans="1:21" ht="13.5" thickBot="1">
      <c r="A99" s="232" t="s">
        <v>728</v>
      </c>
      <c r="B99" s="23">
        <f t="shared" ref="B99:L99" si="22">SUM(B100:B102,B105,B111:B116)</f>
        <v>0</v>
      </c>
      <c r="C99" s="23">
        <f t="shared" si="22"/>
        <v>0</v>
      </c>
      <c r="D99" s="23">
        <f t="shared" si="22"/>
        <v>0</v>
      </c>
      <c r="E99" s="23">
        <f t="shared" si="22"/>
        <v>0</v>
      </c>
      <c r="F99" s="23">
        <f t="shared" si="22"/>
        <v>0</v>
      </c>
      <c r="G99" s="23">
        <f t="shared" si="22"/>
        <v>0</v>
      </c>
      <c r="H99" s="23">
        <f t="shared" si="22"/>
        <v>0</v>
      </c>
      <c r="I99" s="23">
        <f t="shared" si="22"/>
        <v>0</v>
      </c>
      <c r="J99" s="23">
        <f t="shared" si="22"/>
        <v>0</v>
      </c>
      <c r="K99" s="23">
        <f t="shared" si="22"/>
        <v>0</v>
      </c>
      <c r="L99" s="23">
        <f t="shared" si="22"/>
        <v>0</v>
      </c>
      <c r="M99" s="21"/>
      <c r="N99" s="24">
        <f>SUM(N100:N102,N105,N111:N116)</f>
        <v>0</v>
      </c>
      <c r="O99" s="243"/>
      <c r="P99" s="23">
        <f>SUM(P100:P102,P105,P111:P116)</f>
        <v>0</v>
      </c>
      <c r="Q99" s="243"/>
      <c r="R99" s="23">
        <f>SUM(R100:R102,R105,R111:R116)</f>
        <v>0</v>
      </c>
      <c r="S99" s="243"/>
      <c r="T99" s="23">
        <f>SUM(T100:T102,T105,T111:T116)</f>
        <v>0</v>
      </c>
      <c r="U99" s="243"/>
    </row>
    <row r="100" spans="1:21" ht="26.25" thickBot="1">
      <c r="A100" s="244" t="s">
        <v>729</v>
      </c>
      <c r="B100" s="25">
        <f>SUM(C100:L100)</f>
        <v>0</v>
      </c>
      <c r="C100" s="243"/>
      <c r="D100" s="243"/>
      <c r="E100" s="243"/>
      <c r="F100" s="243"/>
      <c r="G100" s="243"/>
      <c r="H100" s="243"/>
      <c r="I100" s="243"/>
      <c r="J100" s="243"/>
      <c r="K100" s="243"/>
      <c r="L100" s="243"/>
      <c r="M100" s="26"/>
      <c r="N100" s="245"/>
      <c r="O100" s="32"/>
      <c r="P100" s="243"/>
      <c r="Q100" s="32"/>
      <c r="R100" s="243"/>
      <c r="S100" s="32"/>
      <c r="T100" s="243"/>
      <c r="U100" s="32"/>
    </row>
    <row r="101" spans="1:21" ht="13.5" thickBot="1">
      <c r="A101" s="244" t="s">
        <v>730</v>
      </c>
      <c r="B101" s="25">
        <f>SUM(C101:L101)</f>
        <v>0</v>
      </c>
      <c r="C101" s="243"/>
      <c r="D101" s="243"/>
      <c r="E101" s="243"/>
      <c r="F101" s="243"/>
      <c r="G101" s="243"/>
      <c r="H101" s="243"/>
      <c r="I101" s="243"/>
      <c r="J101" s="243"/>
      <c r="K101" s="243"/>
      <c r="L101" s="243"/>
      <c r="M101" s="26"/>
      <c r="N101" s="245"/>
      <c r="O101" s="32"/>
      <c r="P101" s="243"/>
      <c r="Q101" s="32"/>
      <c r="R101" s="243"/>
      <c r="S101" s="32"/>
      <c r="T101" s="243"/>
      <c r="U101" s="32"/>
    </row>
    <row r="102" spans="1:21" ht="13.5" thickBot="1">
      <c r="A102" s="244" t="s">
        <v>731</v>
      </c>
      <c r="B102" s="23">
        <f t="shared" ref="B102:L102" si="23">SUM(B103:B104)</f>
        <v>0</v>
      </c>
      <c r="C102" s="23">
        <f t="shared" si="23"/>
        <v>0</v>
      </c>
      <c r="D102" s="23">
        <f t="shared" si="23"/>
        <v>0</v>
      </c>
      <c r="E102" s="23">
        <f t="shared" si="23"/>
        <v>0</v>
      </c>
      <c r="F102" s="23">
        <f t="shared" si="23"/>
        <v>0</v>
      </c>
      <c r="G102" s="23">
        <f t="shared" si="23"/>
        <v>0</v>
      </c>
      <c r="H102" s="23">
        <f t="shared" si="23"/>
        <v>0</v>
      </c>
      <c r="I102" s="23">
        <f t="shared" si="23"/>
        <v>0</v>
      </c>
      <c r="J102" s="23">
        <f t="shared" si="23"/>
        <v>0</v>
      </c>
      <c r="K102" s="23">
        <f t="shared" si="23"/>
        <v>0</v>
      </c>
      <c r="L102" s="23">
        <f t="shared" si="23"/>
        <v>0</v>
      </c>
      <c r="M102" s="21"/>
      <c r="N102" s="24">
        <f>SUM(N103:N104)</f>
        <v>0</v>
      </c>
      <c r="O102" s="32"/>
      <c r="P102" s="23">
        <f>SUM(P103:P104)</f>
        <v>0</v>
      </c>
      <c r="Q102" s="32"/>
      <c r="R102" s="23">
        <f>SUM(R103:R104)</f>
        <v>0</v>
      </c>
      <c r="S102" s="32"/>
      <c r="T102" s="23">
        <f>SUM(T103:T104)</f>
        <v>0</v>
      </c>
      <c r="U102" s="32"/>
    </row>
    <row r="103" spans="1:21" ht="26.25" thickBot="1">
      <c r="A103" s="257" t="s">
        <v>732</v>
      </c>
      <c r="B103" s="25">
        <f>SUM(C103:L103)</f>
        <v>0</v>
      </c>
      <c r="C103" s="243"/>
      <c r="D103" s="243"/>
      <c r="E103" s="243"/>
      <c r="F103" s="243"/>
      <c r="G103" s="243"/>
      <c r="H103" s="243"/>
      <c r="I103" s="243"/>
      <c r="J103" s="243"/>
      <c r="K103" s="243"/>
      <c r="L103" s="243"/>
      <c r="M103" s="26"/>
      <c r="N103" s="245"/>
      <c r="O103" s="32"/>
      <c r="P103" s="243"/>
      <c r="Q103" s="32"/>
      <c r="R103" s="243"/>
      <c r="S103" s="32"/>
      <c r="T103" s="243"/>
      <c r="U103" s="32"/>
    </row>
    <row r="104" spans="1:21" ht="26.25" thickBot="1">
      <c r="A104" s="257" t="s">
        <v>733</v>
      </c>
      <c r="B104" s="25">
        <f>SUM(C104:L104)</f>
        <v>0</v>
      </c>
      <c r="C104" s="243"/>
      <c r="D104" s="243"/>
      <c r="E104" s="243"/>
      <c r="F104" s="243"/>
      <c r="G104" s="243"/>
      <c r="H104" s="243"/>
      <c r="I104" s="243"/>
      <c r="J104" s="243"/>
      <c r="K104" s="243"/>
      <c r="L104" s="243"/>
      <c r="M104" s="26"/>
      <c r="N104" s="245"/>
      <c r="O104" s="32"/>
      <c r="P104" s="243"/>
      <c r="Q104" s="32"/>
      <c r="R104" s="243"/>
      <c r="S104" s="32"/>
      <c r="T104" s="243"/>
      <c r="U104" s="32"/>
    </row>
    <row r="105" spans="1:21" ht="13.5" thickBot="1">
      <c r="A105" s="251" t="s">
        <v>734</v>
      </c>
      <c r="B105" s="23">
        <f t="shared" ref="B105:L105" si="24">SUM(B106:B110)</f>
        <v>0</v>
      </c>
      <c r="C105" s="23">
        <f t="shared" si="24"/>
        <v>0</v>
      </c>
      <c r="D105" s="23">
        <f t="shared" si="24"/>
        <v>0</v>
      </c>
      <c r="E105" s="23">
        <f t="shared" si="24"/>
        <v>0</v>
      </c>
      <c r="F105" s="23">
        <f t="shared" si="24"/>
        <v>0</v>
      </c>
      <c r="G105" s="23">
        <f t="shared" si="24"/>
        <v>0</v>
      </c>
      <c r="H105" s="23">
        <f t="shared" si="24"/>
        <v>0</v>
      </c>
      <c r="I105" s="23">
        <f t="shared" si="24"/>
        <v>0</v>
      </c>
      <c r="J105" s="23">
        <f t="shared" si="24"/>
        <v>0</v>
      </c>
      <c r="K105" s="23">
        <f t="shared" si="24"/>
        <v>0</v>
      </c>
      <c r="L105" s="23">
        <f t="shared" si="24"/>
        <v>0</v>
      </c>
      <c r="M105" s="21"/>
      <c r="N105" s="24">
        <f>SUM(N106:N110)</f>
        <v>0</v>
      </c>
      <c r="O105" s="32"/>
      <c r="P105" s="23">
        <f>SUM(P106:P110)</f>
        <v>0</v>
      </c>
      <c r="Q105" s="32"/>
      <c r="R105" s="23">
        <f>SUM(R106:R110)</f>
        <v>0</v>
      </c>
      <c r="S105" s="32"/>
      <c r="T105" s="23">
        <f>SUM(T106:T110)</f>
        <v>0</v>
      </c>
      <c r="U105" s="32"/>
    </row>
    <row r="106" spans="1:21" ht="13.5" thickBot="1">
      <c r="A106" s="253" t="s">
        <v>735</v>
      </c>
      <c r="B106" s="25">
        <f t="shared" ref="B106:B116" si="25">SUM(C106:L106)</f>
        <v>0</v>
      </c>
      <c r="C106" s="246"/>
      <c r="D106" s="246"/>
      <c r="E106" s="246"/>
      <c r="F106" s="246"/>
      <c r="G106" s="246"/>
      <c r="H106" s="246"/>
      <c r="I106" s="246"/>
      <c r="J106" s="246"/>
      <c r="K106" s="246"/>
      <c r="L106" s="246"/>
      <c r="M106" s="21"/>
      <c r="N106" s="247"/>
      <c r="O106" s="32"/>
      <c r="P106" s="246"/>
      <c r="Q106" s="32"/>
      <c r="R106" s="246"/>
      <c r="S106" s="32"/>
      <c r="T106" s="246"/>
      <c r="U106" s="32"/>
    </row>
    <row r="107" spans="1:21" ht="13.5" thickBot="1">
      <c r="A107" s="253" t="s">
        <v>736</v>
      </c>
      <c r="B107" s="25">
        <f t="shared" si="25"/>
        <v>0</v>
      </c>
      <c r="C107" s="246"/>
      <c r="D107" s="246"/>
      <c r="E107" s="246"/>
      <c r="F107" s="246"/>
      <c r="G107" s="246"/>
      <c r="H107" s="246"/>
      <c r="I107" s="246"/>
      <c r="J107" s="246"/>
      <c r="K107" s="246"/>
      <c r="L107" s="246"/>
      <c r="M107" s="21"/>
      <c r="N107" s="247"/>
      <c r="O107" s="32"/>
      <c r="P107" s="246"/>
      <c r="Q107" s="32"/>
      <c r="R107" s="246"/>
      <c r="S107" s="32"/>
      <c r="T107" s="246"/>
      <c r="U107" s="32"/>
    </row>
    <row r="108" spans="1:21" ht="13.5" thickBot="1">
      <c r="A108" s="253" t="s">
        <v>737</v>
      </c>
      <c r="B108" s="25">
        <f t="shared" si="25"/>
        <v>0</v>
      </c>
      <c r="C108" s="246"/>
      <c r="D108" s="246"/>
      <c r="E108" s="246"/>
      <c r="F108" s="246"/>
      <c r="G108" s="246"/>
      <c r="H108" s="246"/>
      <c r="I108" s="246"/>
      <c r="J108" s="246"/>
      <c r="K108" s="246"/>
      <c r="L108" s="246"/>
      <c r="M108" s="21"/>
      <c r="N108" s="247"/>
      <c r="O108" s="32"/>
      <c r="P108" s="246"/>
      <c r="Q108" s="32"/>
      <c r="R108" s="246"/>
      <c r="S108" s="32"/>
      <c r="T108" s="246"/>
      <c r="U108" s="32"/>
    </row>
    <row r="109" spans="1:21" ht="13.5" thickBot="1">
      <c r="A109" s="253" t="s">
        <v>738</v>
      </c>
      <c r="B109" s="25">
        <f t="shared" si="25"/>
        <v>0</v>
      </c>
      <c r="C109" s="246"/>
      <c r="D109" s="246"/>
      <c r="E109" s="246"/>
      <c r="F109" s="246"/>
      <c r="G109" s="246"/>
      <c r="H109" s="246"/>
      <c r="I109" s="246"/>
      <c r="J109" s="246"/>
      <c r="K109" s="246"/>
      <c r="L109" s="246"/>
      <c r="M109" s="21"/>
      <c r="N109" s="247"/>
      <c r="O109" s="32"/>
      <c r="P109" s="247"/>
      <c r="Q109" s="32"/>
      <c r="R109" s="247"/>
      <c r="S109" s="32"/>
      <c r="T109" s="247"/>
      <c r="U109" s="32"/>
    </row>
    <row r="110" spans="1:21" ht="13.5" thickBot="1">
      <c r="A110" s="253" t="s">
        <v>739</v>
      </c>
      <c r="B110" s="25">
        <f t="shared" si="25"/>
        <v>0</v>
      </c>
      <c r="C110" s="246"/>
      <c r="D110" s="246"/>
      <c r="E110" s="246"/>
      <c r="F110" s="246"/>
      <c r="G110" s="246"/>
      <c r="H110" s="246"/>
      <c r="I110" s="246"/>
      <c r="J110" s="246"/>
      <c r="K110" s="246"/>
      <c r="L110" s="246"/>
      <c r="M110" s="21"/>
      <c r="N110" s="247"/>
      <c r="O110" s="32"/>
      <c r="P110" s="247"/>
      <c r="Q110" s="32"/>
      <c r="R110" s="247"/>
      <c r="S110" s="32"/>
      <c r="T110" s="247"/>
      <c r="U110" s="32"/>
    </row>
    <row r="111" spans="1:21" ht="13.5" thickBot="1">
      <c r="A111" s="251" t="s">
        <v>740</v>
      </c>
      <c r="B111" s="25">
        <f t="shared" si="25"/>
        <v>0</v>
      </c>
      <c r="C111" s="243"/>
      <c r="D111" s="243"/>
      <c r="E111" s="243"/>
      <c r="F111" s="243"/>
      <c r="G111" s="243"/>
      <c r="H111" s="243"/>
      <c r="I111" s="243"/>
      <c r="J111" s="243"/>
      <c r="K111" s="243"/>
      <c r="L111" s="243"/>
      <c r="M111" s="26"/>
      <c r="N111" s="247"/>
      <c r="O111" s="32"/>
      <c r="P111" s="247"/>
      <c r="Q111" s="32"/>
      <c r="R111" s="247"/>
      <c r="S111" s="32"/>
      <c r="T111" s="247"/>
      <c r="U111" s="32"/>
    </row>
    <row r="112" spans="1:21" ht="13.5" thickBot="1">
      <c r="A112" s="251" t="s">
        <v>741</v>
      </c>
      <c r="B112" s="25">
        <f t="shared" si="25"/>
        <v>0</v>
      </c>
      <c r="C112" s="246"/>
      <c r="D112" s="246"/>
      <c r="E112" s="246"/>
      <c r="F112" s="246"/>
      <c r="G112" s="246"/>
      <c r="H112" s="246"/>
      <c r="I112" s="246"/>
      <c r="J112" s="246"/>
      <c r="K112" s="243"/>
      <c r="L112" s="243"/>
      <c r="M112" s="26"/>
      <c r="N112" s="247"/>
      <c r="O112" s="32"/>
      <c r="P112" s="247"/>
      <c r="Q112" s="32"/>
      <c r="R112" s="247"/>
      <c r="S112" s="32"/>
      <c r="T112" s="247"/>
      <c r="U112" s="32"/>
    </row>
    <row r="113" spans="1:22" ht="13.5" thickBot="1">
      <c r="A113" s="251" t="s">
        <v>742</v>
      </c>
      <c r="B113" s="25">
        <f t="shared" si="25"/>
        <v>0</v>
      </c>
      <c r="C113" s="246"/>
      <c r="D113" s="246"/>
      <c r="E113" s="246"/>
      <c r="F113" s="246"/>
      <c r="G113" s="246"/>
      <c r="H113" s="246"/>
      <c r="I113" s="246"/>
      <c r="J113" s="246"/>
      <c r="K113" s="243"/>
      <c r="L113" s="243"/>
      <c r="M113" s="26"/>
      <c r="N113" s="247"/>
      <c r="O113" s="32"/>
      <c r="P113" s="247"/>
      <c r="Q113" s="32"/>
      <c r="R113" s="247"/>
      <c r="S113" s="32"/>
      <c r="T113" s="247"/>
      <c r="U113" s="32"/>
    </row>
    <row r="114" spans="1:22" ht="13.5" thickBot="1">
      <c r="A114" s="251" t="s">
        <v>743</v>
      </c>
      <c r="B114" s="25">
        <f t="shared" si="25"/>
        <v>0</v>
      </c>
      <c r="C114" s="246"/>
      <c r="D114" s="246"/>
      <c r="E114" s="246"/>
      <c r="F114" s="246"/>
      <c r="G114" s="246"/>
      <c r="H114" s="246"/>
      <c r="I114" s="246"/>
      <c r="J114" s="246"/>
      <c r="K114" s="243"/>
      <c r="L114" s="243"/>
      <c r="M114" s="26"/>
      <c r="N114" s="247"/>
      <c r="O114" s="32"/>
      <c r="P114" s="247"/>
      <c r="Q114" s="32"/>
      <c r="R114" s="247"/>
      <c r="S114" s="32"/>
      <c r="T114" s="247"/>
      <c r="U114" s="32"/>
    </row>
    <row r="115" spans="1:22" ht="13.5" thickBot="1">
      <c r="A115" s="251" t="s">
        <v>744</v>
      </c>
      <c r="B115" s="25">
        <f t="shared" si="25"/>
        <v>0</v>
      </c>
      <c r="C115" s="246"/>
      <c r="D115" s="246"/>
      <c r="E115" s="246"/>
      <c r="F115" s="246"/>
      <c r="G115" s="246"/>
      <c r="H115" s="246"/>
      <c r="I115" s="246"/>
      <c r="J115" s="246"/>
      <c r="K115" s="243"/>
      <c r="L115" s="243"/>
      <c r="M115" s="26"/>
      <c r="N115" s="247"/>
      <c r="O115" s="32"/>
      <c r="P115" s="247"/>
      <c r="Q115" s="32"/>
      <c r="R115" s="247"/>
      <c r="S115" s="32"/>
      <c r="T115" s="247"/>
      <c r="U115" s="32"/>
    </row>
    <row r="116" spans="1:22" ht="13.5" thickBot="1">
      <c r="A116" s="251" t="s">
        <v>745</v>
      </c>
      <c r="B116" s="25">
        <f t="shared" si="25"/>
        <v>0</v>
      </c>
      <c r="C116" s="243"/>
      <c r="D116" s="243"/>
      <c r="E116" s="243"/>
      <c r="F116" s="243"/>
      <c r="G116" s="243"/>
      <c r="H116" s="243"/>
      <c r="I116" s="243"/>
      <c r="J116" s="243"/>
      <c r="K116" s="243"/>
      <c r="L116" s="243"/>
      <c r="M116" s="26"/>
      <c r="N116" s="245"/>
      <c r="O116" s="32"/>
      <c r="P116" s="243"/>
      <c r="Q116" s="32"/>
      <c r="R116" s="243"/>
      <c r="S116" s="32"/>
      <c r="T116" s="243"/>
      <c r="U116" s="32"/>
    </row>
    <row r="117" spans="1:22" ht="13.5" thickBot="1">
      <c r="A117" s="250" t="s">
        <v>746</v>
      </c>
      <c r="B117" s="27"/>
      <c r="C117" s="243"/>
      <c r="D117" s="243"/>
      <c r="E117" s="243"/>
      <c r="F117" s="243"/>
      <c r="G117" s="243"/>
      <c r="H117" s="243"/>
      <c r="I117" s="243"/>
      <c r="J117" s="243"/>
      <c r="K117" s="243"/>
      <c r="L117" s="32"/>
      <c r="M117" s="26"/>
      <c r="N117" s="245"/>
      <c r="O117" s="243"/>
      <c r="P117" s="243"/>
      <c r="Q117" s="243"/>
      <c r="R117" s="243"/>
      <c r="S117" s="243"/>
      <c r="T117" s="243"/>
      <c r="U117" s="243"/>
    </row>
    <row r="118" spans="1:22" ht="13.5" thickBot="1">
      <c r="A118" s="250" t="s">
        <v>747</v>
      </c>
      <c r="B118" s="27"/>
      <c r="C118" s="243"/>
      <c r="D118" s="243"/>
      <c r="E118" s="243"/>
      <c r="F118" s="243"/>
      <c r="G118" s="243"/>
      <c r="H118" s="243"/>
      <c r="I118" s="243"/>
      <c r="J118" s="243"/>
      <c r="K118" s="243"/>
      <c r="L118" s="243"/>
      <c r="M118" s="26"/>
      <c r="N118" s="245"/>
      <c r="O118" s="243"/>
      <c r="P118" s="243"/>
      <c r="Q118" s="243"/>
      <c r="R118" s="243"/>
      <c r="S118" s="243"/>
      <c r="T118" s="243"/>
      <c r="U118" s="243"/>
    </row>
    <row r="119" spans="1:22" ht="13.5" thickBot="1">
      <c r="A119" s="250" t="s">
        <v>748</v>
      </c>
      <c r="B119" s="25">
        <f>SUM(C119:L119)</f>
        <v>0</v>
      </c>
      <c r="C119" s="248"/>
      <c r="D119" s="248"/>
      <c r="E119" s="248"/>
      <c r="F119" s="248"/>
      <c r="G119" s="248"/>
      <c r="H119" s="248"/>
      <c r="I119" s="248"/>
      <c r="J119" s="248"/>
      <c r="K119" s="248"/>
      <c r="L119" s="248"/>
      <c r="M119" s="28"/>
      <c r="N119" s="249"/>
      <c r="O119" s="248"/>
      <c r="P119" s="248"/>
      <c r="Q119" s="248"/>
      <c r="R119" s="248"/>
      <c r="S119" s="248"/>
      <c r="T119" s="248"/>
      <c r="U119" s="248"/>
    </row>
    <row r="120" spans="1:22" ht="13.5" thickBot="1">
      <c r="A120" s="250" t="s">
        <v>749</v>
      </c>
      <c r="B120" s="25">
        <f>SUM(C120:L120)</f>
        <v>0</v>
      </c>
      <c r="C120" s="243"/>
      <c r="D120" s="243"/>
      <c r="E120" s="243"/>
      <c r="F120" s="243"/>
      <c r="G120" s="243"/>
      <c r="H120" s="243"/>
      <c r="I120" s="243"/>
      <c r="J120" s="243"/>
      <c r="K120" s="243"/>
      <c r="L120" s="243"/>
      <c r="M120" s="26"/>
      <c r="N120" s="245"/>
      <c r="O120" s="243"/>
      <c r="P120" s="243"/>
      <c r="Q120" s="243"/>
      <c r="R120" s="243"/>
      <c r="S120" s="243"/>
      <c r="T120" s="243"/>
      <c r="U120" s="243"/>
    </row>
    <row r="121" spans="1:22" ht="13.5" thickBot="1">
      <c r="A121" s="252"/>
      <c r="B121" s="254"/>
      <c r="C121" s="254"/>
      <c r="D121" s="254"/>
      <c r="E121" s="254"/>
      <c r="F121" s="254"/>
      <c r="G121" s="254"/>
      <c r="H121" s="254"/>
      <c r="I121" s="254"/>
      <c r="J121" s="254"/>
      <c r="K121" s="254"/>
      <c r="L121" s="254"/>
      <c r="M121" s="255"/>
      <c r="N121" s="256"/>
      <c r="O121" s="254"/>
      <c r="P121" s="254"/>
      <c r="Q121" s="254"/>
      <c r="R121" s="254"/>
      <c r="S121" s="254"/>
      <c r="T121" s="254"/>
      <c r="U121" s="254"/>
    </row>
    <row r="122" spans="1:22" ht="50.85" customHeight="1" thickBot="1">
      <c r="A122" s="250" t="s">
        <v>750</v>
      </c>
      <c r="B122" s="23">
        <f t="shared" ref="B122:L122" si="26">SUM(B80,B95:B99,B117:B120)</f>
        <v>0</v>
      </c>
      <c r="C122" s="23">
        <f t="shared" si="26"/>
        <v>0</v>
      </c>
      <c r="D122" s="23">
        <f t="shared" si="26"/>
        <v>0</v>
      </c>
      <c r="E122" s="23">
        <f t="shared" si="26"/>
        <v>0</v>
      </c>
      <c r="F122" s="23">
        <f t="shared" si="26"/>
        <v>0</v>
      </c>
      <c r="G122" s="23">
        <f t="shared" si="26"/>
        <v>0</v>
      </c>
      <c r="H122" s="23">
        <f t="shared" si="26"/>
        <v>0</v>
      </c>
      <c r="I122" s="23">
        <f t="shared" si="26"/>
        <v>0</v>
      </c>
      <c r="J122" s="23">
        <f t="shared" si="26"/>
        <v>0</v>
      </c>
      <c r="K122" s="23">
        <f t="shared" si="26"/>
        <v>0</v>
      </c>
      <c r="L122" s="23">
        <f t="shared" si="26"/>
        <v>0</v>
      </c>
      <c r="M122" s="21"/>
      <c r="N122" s="24">
        <f>SUM(N80,N95:N99,N117:N120)</f>
        <v>0</v>
      </c>
      <c r="O122" s="24">
        <f>SUM(O80,O95,O96:O99,O117:O120)</f>
        <v>0</v>
      </c>
      <c r="P122" s="23">
        <f>SUM(P80,P95:P99,P117:P120)</f>
        <v>0</v>
      </c>
      <c r="Q122" s="24">
        <f>SUM(Q80,Q95,Q96:Q99,Q117:Q120)</f>
        <v>0</v>
      </c>
      <c r="R122" s="23">
        <f>SUM(R80,R95:R99,R117:R120)</f>
        <v>0</v>
      </c>
      <c r="S122" s="24">
        <f>SUM(S80,S95,S96:S99,S117:S120)</f>
        <v>0</v>
      </c>
      <c r="T122" s="23">
        <f>SUM(T80,T95:T99,T117:T120)</f>
        <v>0</v>
      </c>
      <c r="U122" s="24">
        <f>SUM(U80,U95,U96:U99,U117:U120)</f>
        <v>0</v>
      </c>
    </row>
    <row r="123" spans="1:22" ht="13.5" thickBot="1">
      <c r="A123" s="250" t="s">
        <v>751</v>
      </c>
      <c r="B123" s="23">
        <f t="shared" ref="B123:L123" si="27">B77-B122</f>
        <v>0</v>
      </c>
      <c r="C123" s="23">
        <f t="shared" si="27"/>
        <v>0</v>
      </c>
      <c r="D123" s="23">
        <f t="shared" si="27"/>
        <v>0</v>
      </c>
      <c r="E123" s="23">
        <f t="shared" si="27"/>
        <v>0</v>
      </c>
      <c r="F123" s="23">
        <f t="shared" si="27"/>
        <v>0</v>
      </c>
      <c r="G123" s="23">
        <f t="shared" si="27"/>
        <v>0</v>
      </c>
      <c r="H123" s="23">
        <f t="shared" si="27"/>
        <v>0</v>
      </c>
      <c r="I123" s="23">
        <f t="shared" si="27"/>
        <v>0</v>
      </c>
      <c r="J123" s="23">
        <f t="shared" si="27"/>
        <v>0</v>
      </c>
      <c r="K123" s="23">
        <f t="shared" si="27"/>
        <v>0</v>
      </c>
      <c r="L123" s="23">
        <f t="shared" si="27"/>
        <v>0</v>
      </c>
      <c r="M123" s="21"/>
      <c r="N123" s="24">
        <f t="shared" ref="N123:U123" si="28">N77-N122</f>
        <v>0</v>
      </c>
      <c r="O123" s="24">
        <f t="shared" si="28"/>
        <v>0</v>
      </c>
      <c r="P123" s="23">
        <f t="shared" si="28"/>
        <v>0</v>
      </c>
      <c r="Q123" s="24">
        <f t="shared" si="28"/>
        <v>0</v>
      </c>
      <c r="R123" s="23">
        <f t="shared" si="28"/>
        <v>0</v>
      </c>
      <c r="S123" s="24">
        <f t="shared" si="28"/>
        <v>0</v>
      </c>
      <c r="T123" s="23">
        <f t="shared" si="28"/>
        <v>0</v>
      </c>
      <c r="U123" s="24">
        <f t="shared" si="28"/>
        <v>0</v>
      </c>
    </row>
    <row r="124" spans="1:22" s="37" customFormat="1" ht="13.5" thickBot="1">
      <c r="A124" s="258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21"/>
      <c r="N124" s="36"/>
      <c r="O124" s="35"/>
      <c r="P124" s="35"/>
      <c r="Q124" s="35"/>
      <c r="R124" s="35"/>
      <c r="S124" s="35"/>
      <c r="T124" s="35"/>
      <c r="U124" s="35"/>
      <c r="V124" s="16"/>
    </row>
    <row r="125" spans="1:22" ht="13.5" thickBot="1">
      <c r="A125" s="239" t="s">
        <v>752</v>
      </c>
      <c r="B125" s="240"/>
      <c r="C125" s="240"/>
      <c r="D125" s="240"/>
      <c r="E125" s="240"/>
      <c r="F125" s="240"/>
      <c r="G125" s="240"/>
      <c r="H125" s="240"/>
      <c r="I125" s="240"/>
      <c r="J125" s="240"/>
      <c r="K125" s="240"/>
      <c r="L125" s="240"/>
      <c r="M125" s="241"/>
      <c r="N125" s="242"/>
      <c r="O125" s="240"/>
      <c r="P125" s="240"/>
      <c r="Q125" s="240"/>
      <c r="R125" s="240"/>
      <c r="S125" s="240"/>
      <c r="T125" s="240"/>
      <c r="U125" s="240"/>
    </row>
    <row r="126" spans="1:22" ht="13.5" thickBot="1">
      <c r="A126" s="259" t="s">
        <v>753</v>
      </c>
      <c r="B126" s="23">
        <f>SUM(B127:B128)</f>
        <v>0</v>
      </c>
      <c r="C126" s="32"/>
      <c r="D126" s="32"/>
      <c r="E126" s="32"/>
      <c r="F126" s="27"/>
      <c r="G126" s="32"/>
      <c r="H126" s="32"/>
      <c r="I126" s="23">
        <f>SUM(I127:I128)</f>
        <v>0</v>
      </c>
      <c r="J126" s="23">
        <f>SUM(J127:J128)</f>
        <v>0</v>
      </c>
      <c r="K126" s="32"/>
      <c r="L126" s="23">
        <f>SUM(L127:L128)</f>
        <v>0</v>
      </c>
      <c r="M126" s="26"/>
      <c r="N126" s="38"/>
      <c r="O126" s="32"/>
      <c r="P126" s="39"/>
      <c r="Q126" s="27"/>
      <c r="R126" s="39"/>
      <c r="S126" s="32"/>
      <c r="T126" s="39"/>
      <c r="U126" s="32"/>
    </row>
    <row r="127" spans="1:22" ht="13.5" thickBot="1">
      <c r="A127" s="253" t="s">
        <v>754</v>
      </c>
      <c r="B127" s="25">
        <f t="shared" ref="B127:B139" si="29">SUM(C127:L127)</f>
        <v>0</v>
      </c>
      <c r="C127" s="32"/>
      <c r="D127" s="32"/>
      <c r="E127" s="32"/>
      <c r="F127" s="27"/>
      <c r="G127" s="32"/>
      <c r="H127" s="32"/>
      <c r="I127" s="243"/>
      <c r="J127" s="243"/>
      <c r="K127" s="32"/>
      <c r="L127" s="243"/>
      <c r="M127" s="26"/>
      <c r="N127" s="40"/>
      <c r="O127" s="32"/>
      <c r="P127" s="32"/>
      <c r="Q127" s="27"/>
      <c r="R127" s="32"/>
      <c r="S127" s="32"/>
      <c r="T127" s="32"/>
      <c r="U127" s="32"/>
    </row>
    <row r="128" spans="1:22" ht="13.5" thickBot="1">
      <c r="A128" s="253" t="s">
        <v>755</v>
      </c>
      <c r="B128" s="25">
        <f t="shared" si="29"/>
        <v>0</v>
      </c>
      <c r="C128" s="32"/>
      <c r="D128" s="32"/>
      <c r="E128" s="32"/>
      <c r="F128" s="27"/>
      <c r="G128" s="32"/>
      <c r="H128" s="32"/>
      <c r="I128" s="243"/>
      <c r="J128" s="243"/>
      <c r="K128" s="32"/>
      <c r="L128" s="243"/>
      <c r="M128" s="26"/>
      <c r="N128" s="40"/>
      <c r="O128" s="32"/>
      <c r="P128" s="32"/>
      <c r="Q128" s="27"/>
      <c r="R128" s="32"/>
      <c r="S128" s="32"/>
      <c r="T128" s="32"/>
      <c r="U128" s="32"/>
    </row>
    <row r="129" spans="1:21" ht="13.5" thickBot="1">
      <c r="A129" s="259" t="s">
        <v>756</v>
      </c>
      <c r="B129" s="25">
        <f t="shared" si="29"/>
        <v>0</v>
      </c>
      <c r="C129" s="32"/>
      <c r="D129" s="32"/>
      <c r="E129" s="32"/>
      <c r="F129" s="27"/>
      <c r="G129" s="32"/>
      <c r="H129" s="32"/>
      <c r="I129" s="243"/>
      <c r="J129" s="243"/>
      <c r="K129" s="32"/>
      <c r="L129" s="243"/>
      <c r="M129" s="26"/>
      <c r="N129" s="260"/>
      <c r="O129" s="32"/>
      <c r="P129" s="261"/>
      <c r="Q129" s="27"/>
      <c r="R129" s="261"/>
      <c r="S129" s="32"/>
      <c r="T129" s="261"/>
      <c r="U129" s="32"/>
    </row>
    <row r="130" spans="1:21" ht="13.5" thickBot="1">
      <c r="A130" s="259" t="s">
        <v>757</v>
      </c>
      <c r="B130" s="25">
        <f t="shared" si="29"/>
        <v>0</v>
      </c>
      <c r="C130" s="243"/>
      <c r="D130" s="243"/>
      <c r="E130" s="243"/>
      <c r="F130" s="243"/>
      <c r="G130" s="243"/>
      <c r="H130" s="243"/>
      <c r="I130" s="243"/>
      <c r="J130" s="243"/>
      <c r="K130" s="243"/>
      <c r="L130" s="243"/>
      <c r="M130" s="26"/>
      <c r="N130" s="245"/>
      <c r="O130" s="32"/>
      <c r="P130" s="243"/>
      <c r="Q130" s="27"/>
      <c r="R130" s="243"/>
      <c r="S130" s="32"/>
      <c r="T130" s="243"/>
      <c r="U130" s="32"/>
    </row>
    <row r="131" spans="1:21" ht="13.5" thickBot="1">
      <c r="A131" s="259" t="s">
        <v>758</v>
      </c>
      <c r="B131" s="25">
        <f t="shared" si="29"/>
        <v>0</v>
      </c>
      <c r="C131" s="243"/>
      <c r="D131" s="243"/>
      <c r="E131" s="243"/>
      <c r="F131" s="243"/>
      <c r="G131" s="243"/>
      <c r="H131" s="243"/>
      <c r="I131" s="243"/>
      <c r="J131" s="243"/>
      <c r="K131" s="243"/>
      <c r="L131" s="243"/>
      <c r="M131" s="26"/>
      <c r="N131" s="245"/>
      <c r="O131" s="32"/>
      <c r="P131" s="243"/>
      <c r="Q131" s="27"/>
      <c r="R131" s="243"/>
      <c r="S131" s="32"/>
      <c r="T131" s="243"/>
      <c r="U131" s="32"/>
    </row>
    <row r="132" spans="1:21" ht="13.5" thickBot="1">
      <c r="A132" s="259" t="s">
        <v>759</v>
      </c>
      <c r="B132" s="25">
        <f t="shared" si="29"/>
        <v>0</v>
      </c>
      <c r="C132" s="243"/>
      <c r="D132" s="243"/>
      <c r="E132" s="243"/>
      <c r="F132" s="243"/>
      <c r="G132" s="243"/>
      <c r="H132" s="243"/>
      <c r="I132" s="243"/>
      <c r="J132" s="243"/>
      <c r="K132" s="243"/>
      <c r="L132" s="243"/>
      <c r="M132" s="26"/>
      <c r="N132" s="262"/>
      <c r="O132" s="32"/>
      <c r="P132" s="243"/>
      <c r="Q132" s="27"/>
      <c r="R132" s="243"/>
      <c r="S132" s="32"/>
      <c r="T132" s="243"/>
      <c r="U132" s="32"/>
    </row>
    <row r="133" spans="1:21" ht="26.25" thickBot="1">
      <c r="A133" s="259" t="s">
        <v>760</v>
      </c>
      <c r="B133" s="25">
        <f t="shared" si="29"/>
        <v>0</v>
      </c>
      <c r="C133" s="34">
        <f t="shared" ref="C133:L133" si="30">SUM(C134:C136)</f>
        <v>0</v>
      </c>
      <c r="D133" s="34">
        <f t="shared" si="30"/>
        <v>0</v>
      </c>
      <c r="E133" s="34">
        <f t="shared" si="30"/>
        <v>0</v>
      </c>
      <c r="F133" s="34">
        <f t="shared" si="30"/>
        <v>0</v>
      </c>
      <c r="G133" s="34">
        <f t="shared" si="30"/>
        <v>0</v>
      </c>
      <c r="H133" s="34">
        <f t="shared" si="30"/>
        <v>0</v>
      </c>
      <c r="I133" s="34">
        <f t="shared" si="30"/>
        <v>0</v>
      </c>
      <c r="J133" s="34">
        <f t="shared" si="30"/>
        <v>0</v>
      </c>
      <c r="K133" s="34">
        <f t="shared" si="30"/>
        <v>0</v>
      </c>
      <c r="L133" s="34">
        <f t="shared" si="30"/>
        <v>0</v>
      </c>
      <c r="M133" s="26"/>
      <c r="N133" s="41">
        <f>SUM(N134:N136)</f>
        <v>0</v>
      </c>
      <c r="O133" s="32"/>
      <c r="P133" s="34">
        <f>SUM(P134:P136)</f>
        <v>0</v>
      </c>
      <c r="Q133" s="27"/>
      <c r="R133" s="34">
        <f>SUM(R134:R136)</f>
        <v>0</v>
      </c>
      <c r="S133" s="32"/>
      <c r="T133" s="34">
        <f>SUM(T134:T136)</f>
        <v>0</v>
      </c>
      <c r="U133" s="32"/>
    </row>
    <row r="134" spans="1:21" ht="13.5" customHeight="1" thickBot="1">
      <c r="A134" s="42"/>
      <c r="B134" s="25">
        <f t="shared" si="29"/>
        <v>0</v>
      </c>
      <c r="C134" s="243"/>
      <c r="D134" s="243"/>
      <c r="E134" s="243"/>
      <c r="F134" s="243"/>
      <c r="G134" s="243"/>
      <c r="H134" s="243"/>
      <c r="I134" s="243"/>
      <c r="J134" s="243"/>
      <c r="K134" s="243"/>
      <c r="L134" s="243"/>
      <c r="M134" s="26"/>
      <c r="N134" s="245"/>
      <c r="O134" s="32"/>
      <c r="P134" s="243"/>
      <c r="Q134" s="27"/>
      <c r="R134" s="243"/>
      <c r="S134" s="32"/>
      <c r="T134" s="243"/>
      <c r="U134" s="32"/>
    </row>
    <row r="135" spans="1:21" ht="13.5" customHeight="1" thickBot="1">
      <c r="A135" s="42"/>
      <c r="B135" s="25">
        <f t="shared" si="29"/>
        <v>0</v>
      </c>
      <c r="C135" s="243"/>
      <c r="D135" s="243"/>
      <c r="E135" s="243"/>
      <c r="F135" s="243"/>
      <c r="G135" s="243"/>
      <c r="H135" s="243"/>
      <c r="I135" s="243"/>
      <c r="J135" s="243"/>
      <c r="K135" s="243"/>
      <c r="L135" s="243"/>
      <c r="M135" s="26"/>
      <c r="N135" s="245"/>
      <c r="O135" s="32"/>
      <c r="P135" s="243"/>
      <c r="Q135" s="27"/>
      <c r="R135" s="243"/>
      <c r="S135" s="32"/>
      <c r="T135" s="243"/>
      <c r="U135" s="32"/>
    </row>
    <row r="136" spans="1:21" ht="13.5" customHeight="1" thickBot="1">
      <c r="A136" s="42"/>
      <c r="B136" s="25">
        <f t="shared" si="29"/>
        <v>0</v>
      </c>
      <c r="C136" s="243"/>
      <c r="D136" s="243"/>
      <c r="E136" s="243"/>
      <c r="F136" s="243"/>
      <c r="G136" s="243"/>
      <c r="H136" s="243"/>
      <c r="I136" s="243"/>
      <c r="J136" s="243"/>
      <c r="K136" s="243"/>
      <c r="L136" s="243"/>
      <c r="M136" s="26"/>
      <c r="N136" s="263"/>
      <c r="O136" s="32"/>
      <c r="P136" s="243"/>
      <c r="Q136" s="27"/>
      <c r="R136" s="243"/>
      <c r="S136" s="32"/>
      <c r="T136" s="243"/>
      <c r="U136" s="32"/>
    </row>
    <row r="137" spans="1:21" ht="26.25" thickBot="1">
      <c r="A137" s="250" t="s">
        <v>761</v>
      </c>
      <c r="B137" s="25">
        <f t="shared" si="29"/>
        <v>0</v>
      </c>
      <c r="C137" s="23">
        <f t="shared" ref="C137:L137" si="31">SUM(C126,C129:C133)</f>
        <v>0</v>
      </c>
      <c r="D137" s="23">
        <f t="shared" si="31"/>
        <v>0</v>
      </c>
      <c r="E137" s="23">
        <f t="shared" si="31"/>
        <v>0</v>
      </c>
      <c r="F137" s="23">
        <f t="shared" si="31"/>
        <v>0</v>
      </c>
      <c r="G137" s="23">
        <f t="shared" si="31"/>
        <v>0</v>
      </c>
      <c r="H137" s="23">
        <f t="shared" si="31"/>
        <v>0</v>
      </c>
      <c r="I137" s="23">
        <f t="shared" si="31"/>
        <v>0</v>
      </c>
      <c r="J137" s="23">
        <f t="shared" si="31"/>
        <v>0</v>
      </c>
      <c r="K137" s="23">
        <f t="shared" si="31"/>
        <v>0</v>
      </c>
      <c r="L137" s="23">
        <f t="shared" si="31"/>
        <v>0</v>
      </c>
      <c r="M137" s="21"/>
      <c r="N137" s="43">
        <f>SUM(N126,N129:N133)</f>
        <v>0</v>
      </c>
      <c r="O137" s="39"/>
      <c r="P137" s="23">
        <f>SUM(P126,P129:P133)</f>
        <v>0</v>
      </c>
      <c r="Q137" s="20"/>
      <c r="R137" s="23">
        <f>SUM(R126,R129:R133)</f>
        <v>0</v>
      </c>
      <c r="S137" s="39"/>
      <c r="T137" s="23">
        <f>SUM(T126,T129:T133)</f>
        <v>0</v>
      </c>
      <c r="U137" s="39"/>
    </row>
    <row r="138" spans="1:21" ht="13.5" thickBot="1">
      <c r="A138" s="259" t="s">
        <v>762</v>
      </c>
      <c r="B138" s="25">
        <f t="shared" si="29"/>
        <v>0</v>
      </c>
      <c r="C138" s="27"/>
      <c r="D138" s="32"/>
      <c r="E138" s="32"/>
      <c r="F138" s="27"/>
      <c r="G138" s="32"/>
      <c r="H138" s="32"/>
      <c r="I138" s="32"/>
      <c r="J138" s="27"/>
      <c r="K138" s="32"/>
      <c r="L138" s="243"/>
      <c r="M138" s="26"/>
      <c r="N138" s="40"/>
      <c r="O138" s="32"/>
      <c r="P138" s="27"/>
      <c r="Q138" s="27"/>
      <c r="R138" s="32"/>
      <c r="S138" s="32"/>
      <c r="T138" s="32"/>
      <c r="U138" s="32"/>
    </row>
    <row r="139" spans="1:21" ht="13.5" thickBot="1">
      <c r="A139" s="259" t="s">
        <v>763</v>
      </c>
      <c r="B139" s="25">
        <f t="shared" si="29"/>
        <v>0</v>
      </c>
      <c r="C139" s="27"/>
      <c r="D139" s="32"/>
      <c r="E139" s="32"/>
      <c r="F139" s="243"/>
      <c r="G139" s="32"/>
      <c r="H139" s="32"/>
      <c r="I139" s="32"/>
      <c r="J139" s="27"/>
      <c r="K139" s="32"/>
      <c r="L139" s="32"/>
      <c r="M139" s="26"/>
      <c r="N139" s="245"/>
      <c r="O139" s="32"/>
      <c r="P139" s="243"/>
      <c r="Q139" s="27"/>
      <c r="R139" s="243"/>
      <c r="S139" s="32"/>
      <c r="T139" s="243"/>
      <c r="U139" s="32"/>
    </row>
    <row r="140" spans="1:21" ht="27.75" customHeight="1" thickBot="1">
      <c r="A140" s="264" t="s">
        <v>764</v>
      </c>
      <c r="B140" s="44">
        <f t="shared" ref="B140:L140" si="32">SUM(B137:B139)</f>
        <v>0</v>
      </c>
      <c r="C140" s="44">
        <f t="shared" si="32"/>
        <v>0</v>
      </c>
      <c r="D140" s="44">
        <f t="shared" si="32"/>
        <v>0</v>
      </c>
      <c r="E140" s="44">
        <f t="shared" si="32"/>
        <v>0</v>
      </c>
      <c r="F140" s="44">
        <f t="shared" si="32"/>
        <v>0</v>
      </c>
      <c r="G140" s="44">
        <f t="shared" si="32"/>
        <v>0</v>
      </c>
      <c r="H140" s="44">
        <f t="shared" si="32"/>
        <v>0</v>
      </c>
      <c r="I140" s="44">
        <f t="shared" si="32"/>
        <v>0</v>
      </c>
      <c r="J140" s="44">
        <f t="shared" si="32"/>
        <v>0</v>
      </c>
      <c r="K140" s="44">
        <f t="shared" si="32"/>
        <v>0</v>
      </c>
      <c r="L140" s="44">
        <f t="shared" si="32"/>
        <v>0</v>
      </c>
      <c r="M140" s="21"/>
      <c r="N140" s="45">
        <f>SUM(N137:N139)</f>
        <v>0</v>
      </c>
      <c r="O140" s="46"/>
      <c r="P140" s="44">
        <f>SUM(P137:P139)</f>
        <v>0</v>
      </c>
      <c r="Q140" s="47"/>
      <c r="R140" s="44">
        <f>SUM(R137:R139)</f>
        <v>0</v>
      </c>
      <c r="S140" s="46"/>
      <c r="T140" s="44">
        <f>SUM(T137:T139)</f>
        <v>0</v>
      </c>
      <c r="U140" s="46"/>
    </row>
    <row r="141" spans="1:21" ht="13.5" thickBot="1">
      <c r="A141" s="265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</row>
    <row r="142" spans="1:21" ht="13.5" thickBot="1">
      <c r="A142" s="266" t="s">
        <v>765</v>
      </c>
      <c r="B142" s="48" t="str">
        <f t="shared" ref="B142:L142" si="33">IF(ABS(B123-B140)&lt;=B143,"OK","Commentary Required")</f>
        <v>OK</v>
      </c>
      <c r="C142" s="48" t="str">
        <f t="shared" si="33"/>
        <v>OK</v>
      </c>
      <c r="D142" s="48" t="str">
        <f t="shared" si="33"/>
        <v>OK</v>
      </c>
      <c r="E142" s="48" t="str">
        <f t="shared" si="33"/>
        <v>OK</v>
      </c>
      <c r="F142" s="48" t="str">
        <f t="shared" si="33"/>
        <v>OK</v>
      </c>
      <c r="G142" s="48" t="str">
        <f t="shared" si="33"/>
        <v>OK</v>
      </c>
      <c r="H142" s="48" t="str">
        <f t="shared" si="33"/>
        <v>OK</v>
      </c>
      <c r="I142" s="48" t="str">
        <f t="shared" si="33"/>
        <v>OK</v>
      </c>
      <c r="J142" s="48" t="str">
        <f t="shared" si="33"/>
        <v>OK</v>
      </c>
      <c r="K142" s="48" t="str">
        <f t="shared" si="33"/>
        <v>OK</v>
      </c>
      <c r="L142" s="48" t="str">
        <f t="shared" si="33"/>
        <v>OK</v>
      </c>
      <c r="M142" s="21"/>
      <c r="N142" s="48" t="str">
        <f>IF(ABS(N123-N140)&lt;=N143,"OK","Commentary Required")</f>
        <v>OK</v>
      </c>
      <c r="O142" s="49"/>
      <c r="P142" s="48" t="str">
        <f>IF(ABS(P123-P140)&lt;=P143,"OK","Commentary Required")</f>
        <v>OK</v>
      </c>
      <c r="Q142" s="49"/>
      <c r="R142" s="48" t="str">
        <f>IF(ABS(R123-R140)&lt;=R143,"OK","Commentary Required")</f>
        <v>OK</v>
      </c>
      <c r="S142" s="49"/>
      <c r="T142" s="48" t="str">
        <f>IF(ABS(T123-T140)&lt;=T143,"OK","Commentary Required")</f>
        <v>OK</v>
      </c>
      <c r="U142" s="50"/>
    </row>
    <row r="143" spans="1:21" ht="13.5" thickBot="1">
      <c r="A143" s="267" t="s">
        <v>766</v>
      </c>
      <c r="B143" s="51">
        <v>1</v>
      </c>
      <c r="C143" s="51">
        <v>1</v>
      </c>
      <c r="D143" s="51">
        <v>1</v>
      </c>
      <c r="E143" s="51">
        <v>1</v>
      </c>
      <c r="F143" s="51">
        <v>1</v>
      </c>
      <c r="G143" s="51">
        <v>1</v>
      </c>
      <c r="H143" s="51">
        <v>1</v>
      </c>
      <c r="I143" s="51">
        <v>1</v>
      </c>
      <c r="J143" s="51">
        <v>1</v>
      </c>
      <c r="K143" s="51">
        <v>1</v>
      </c>
      <c r="L143" s="51">
        <v>1</v>
      </c>
      <c r="M143" s="21"/>
      <c r="N143" s="51">
        <v>1</v>
      </c>
      <c r="O143" s="52"/>
      <c r="P143" s="51">
        <v>1</v>
      </c>
      <c r="Q143" s="52"/>
      <c r="R143" s="51">
        <v>1</v>
      </c>
      <c r="S143" s="52"/>
      <c r="T143" s="51">
        <v>1</v>
      </c>
      <c r="U143" s="53"/>
    </row>
    <row r="144" spans="1:21" ht="13.5" customHeight="1" thickBot="1">
      <c r="A144" s="268" t="s">
        <v>563</v>
      </c>
      <c r="B144" s="269"/>
      <c r="C144" s="269"/>
      <c r="D144" s="269"/>
      <c r="E144" s="269"/>
      <c r="F144" s="269"/>
      <c r="G144" s="269"/>
      <c r="H144" s="269"/>
      <c r="I144" s="269"/>
      <c r="J144" s="269"/>
      <c r="K144" s="269"/>
      <c r="L144" s="269"/>
      <c r="M144" s="21"/>
      <c r="N144" s="269"/>
      <c r="O144" s="54"/>
      <c r="P144" s="269"/>
      <c r="Q144" s="54"/>
      <c r="R144" s="269"/>
      <c r="S144" s="54"/>
      <c r="T144" s="269"/>
      <c r="U144" s="55"/>
    </row>
    <row r="145" spans="1:21">
      <c r="A145" s="265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56"/>
      <c r="P145" s="21"/>
      <c r="Q145" s="56"/>
      <c r="R145" s="21"/>
      <c r="S145" s="56"/>
      <c r="T145" s="21"/>
      <c r="U145" s="56"/>
    </row>
    <row r="146" spans="1:21" ht="15">
      <c r="A146" s="37" t="s">
        <v>767</v>
      </c>
      <c r="B146" s="1"/>
    </row>
    <row r="147" spans="1:21">
      <c r="A147" s="7" t="s">
        <v>768</v>
      </c>
      <c r="B147" s="8" t="str">
        <f>IF((AND(N15="(Jurisdiction) Branch 1",SUM(N123,N140,O127)=0)),"OK",IF(N15&lt;&gt;"(Jurisdiction) Branch 1","OK","Error"))</f>
        <v>OK</v>
      </c>
    </row>
    <row r="149" spans="1:21" ht="15">
      <c r="A149" s="37" t="s">
        <v>769</v>
      </c>
      <c r="B149" s="1"/>
    </row>
    <row r="150" spans="1:21">
      <c r="A150" s="7" t="s">
        <v>768</v>
      </c>
      <c r="B150" s="8" t="str">
        <f>IF((AND(P15="(Jurisdiction) Branch 2",SUM(P123,P140,Q127)=0)),"OK",IF(P15&lt;&gt;"(Jurisdiction) Branch 2","OK","Error"))</f>
        <v>OK</v>
      </c>
    </row>
    <row r="152" spans="1:21" ht="15">
      <c r="A152" s="37" t="s">
        <v>770</v>
      </c>
      <c r="B152" s="1"/>
    </row>
    <row r="153" spans="1:21">
      <c r="A153" s="7" t="s">
        <v>768</v>
      </c>
      <c r="B153" s="8" t="str">
        <f>IF((AND(R15="(Jurisdiction) Branch 3",SUM(R123,R140,S127)=0)),"OK",IF(R15&lt;&gt;"(Jurisdiction) Branch 3","OK","Error"))</f>
        <v>OK</v>
      </c>
    </row>
    <row r="155" spans="1:21" ht="15">
      <c r="A155" s="37" t="s">
        <v>771</v>
      </c>
      <c r="B155" s="1"/>
    </row>
    <row r="156" spans="1:21">
      <c r="A156" s="7" t="s">
        <v>768</v>
      </c>
      <c r="B156" s="8" t="str">
        <f>IF((AND(T15="(Jurisdiction) Branch 4",SUM(T123,T140,U127)=0)),"OK",IF(T15&lt;&gt;"(Jurisdiction) Branch 4","OK","Error"))</f>
        <v>OK</v>
      </c>
    </row>
  </sheetData>
  <sheetProtection insertHyperlinks="0"/>
  <mergeCells count="19">
    <mergeCell ref="N17:T17"/>
    <mergeCell ref="N14:U14"/>
    <mergeCell ref="C15:G15"/>
    <mergeCell ref="H15:H16"/>
    <mergeCell ref="I15:I16"/>
    <mergeCell ref="J15:J16"/>
    <mergeCell ref="N15:O15"/>
    <mergeCell ref="P15:Q15"/>
    <mergeCell ref="R15:S15"/>
    <mergeCell ref="T15:U15"/>
    <mergeCell ref="C14:H14"/>
    <mergeCell ref="I14:J14"/>
    <mergeCell ref="K14:K16"/>
    <mergeCell ref="L14:L16"/>
    <mergeCell ref="A17:A18"/>
    <mergeCell ref="C17:L17"/>
    <mergeCell ref="A12:A16"/>
    <mergeCell ref="B13:B16"/>
    <mergeCell ref="C13:L13"/>
  </mergeCells>
  <conditionalFormatting sqref="A142:XFD142">
    <cfRule type="cellIs" dxfId="186" priority="14" operator="equal">
      <formula>"Commentary Required"</formula>
    </cfRule>
  </conditionalFormatting>
  <conditionalFormatting sqref="B147">
    <cfRule type="cellIs" dxfId="185" priority="10" operator="equal">
      <formula>"Commentary Required"</formula>
    </cfRule>
    <cfRule type="cellIs" dxfId="184" priority="11" operator="equal">
      <formula>"OK"</formula>
    </cfRule>
    <cfRule type="cellIs" dxfId="183" priority="12" operator="equal">
      <formula>"Error"</formula>
    </cfRule>
  </conditionalFormatting>
  <conditionalFormatting sqref="B150">
    <cfRule type="cellIs" dxfId="182" priority="7" operator="equal">
      <formula>"Commentary Required"</formula>
    </cfRule>
    <cfRule type="cellIs" dxfId="181" priority="8" operator="equal">
      <formula>"OK"</formula>
    </cfRule>
    <cfRule type="cellIs" dxfId="180" priority="9" operator="equal">
      <formula>"Error"</formula>
    </cfRule>
  </conditionalFormatting>
  <conditionalFormatting sqref="B153">
    <cfRule type="cellIs" dxfId="179" priority="4" operator="equal">
      <formula>"Commentary Required"</formula>
    </cfRule>
    <cfRule type="cellIs" dxfId="178" priority="5" operator="equal">
      <formula>"OK"</formula>
    </cfRule>
    <cfRule type="cellIs" dxfId="177" priority="6" operator="equal">
      <formula>"Error"</formula>
    </cfRule>
  </conditionalFormatting>
  <conditionalFormatting sqref="B156">
    <cfRule type="cellIs" dxfId="176" priority="1" operator="equal">
      <formula>"Commentary Required"</formula>
    </cfRule>
    <cfRule type="cellIs" dxfId="175" priority="2" operator="equal">
      <formula>"OK"</formula>
    </cfRule>
    <cfRule type="cellIs" dxfId="174" priority="3" operator="equal">
      <formula>"Error"</formula>
    </cfRule>
  </conditionalFormatting>
  <conditionalFormatting sqref="B142:U142">
    <cfRule type="cellIs" dxfId="173" priority="13" operator="equal">
      <formula>"OK"</formula>
    </cfRule>
  </conditionalFormatting>
  <dataValidations count="2">
    <dataValidation type="decimal" allowBlank="1" showInputMessage="1" showErrorMessage="1" errorTitle="Error" error="Please enter a number of +/- 11 digits" sqref="O22 T139 R139 P139 N139 F139 L138 C134:L136 T134:T136 R134:R136 P134:P136 N134:N136 C130:K132 T129:T132 R129:R132 P129:P132 N129:N132 I127:J129 L127:L132 C117:K120 L118:L120 U117:U120 S117:S120 Q117:Q120 O117:O120 C106:L116 T106:T120 R106:R120 P106:P120 N106:N120 C103:L104 T103:T104 R103:R104 P103:P104 N103:N104 C100:L101 T100:T101 R100:R101 P100:P101 N100:N101 U99 S99 Q99 O99 N89:U98 K97:L98 I95:J98 C89:H98 N85:U87 F85:J87 C85:C87 N82:U83 F82:J83 C82:C83 C62:J75 L74:L75 U73:U75 S73:S75 Q73:Q75 O73:O75 K73:K75 K65:L72 T62:T75 R62:R75 P62:P75 N62:N75 U59:U60 S59:S60 Q59:Q60 O59:O60 C59:J59 C55:L58 U57 S57 Q57 O57 T55:T59 R55:R59 P55:P59 N55:N59 U54 S54 Q54 O54 C52:L53 T52:T53 R52:R53 P52:P53 N52:N53 U51 S51 Q51 O51 C49:L50 T49:T50 R49:R50 P49:P50 N49:N50 U47:U48 S47:S48 Q47:Q48 O47:O48 C45:L47 T45:T47 R45:R47 P45:P47 N45:N47 U43:U44 S43:S44 Q43:Q44 O43:O44 C43:E43 C41:L42 T41:T43 R41:R43 P41:P43 N41:N43 U39:U40 S39:S40 Q39:Q40 O39:O40 C34:L39 T34:T39 R34:R39 P34:P39 N34:N39 U33 S33 Q33 O33 C27:L32 T27:T32 R27:R32 P27:P32 N27:N32 U25:U26 S25:S26 Q25:Q26 O25:O26 C23:L25 T23:T25 R23:R25 P23:P25 N23:N25 U22 S22 Q22" xr:uid="{42CC1052-8C7A-415A-AB2F-66E06399D36F}">
      <formula1>-99999999999</formula1>
      <formula2>99999999999</formula2>
    </dataValidation>
    <dataValidation type="list" allowBlank="1" showInputMessage="1" showErrorMessage="1" sqref="H8 J8" xr:uid="{D2524664-51FA-4AF4-BC69-B8FAA8949F28}">
      <formula1>"Yes, No, Not applicable"</formula1>
    </dataValidation>
  </dataValidations>
  <pageMargins left="0.7" right="0.7" top="0.75" bottom="0.75" header="0.3" footer="0.3"/>
  <pageSetup paperSize="8" scale="35" fitToHeight="2" orientation="landscape" r:id="rId1"/>
  <rowBreaks count="1" manualBreakCount="1">
    <brk id="78" max="16383" man="1"/>
  </rowBreaks>
  <drawing r:id="rId2"/>
  <legacyDrawing r:id="rId3"/>
  <legacyDrawingHF r:id="rId4"/>
  <controls>
    <mc:AlternateContent xmlns:mc="http://schemas.openxmlformats.org/markup-compatibility/2006">
      <mc:Choice Requires="x14">
        <control shapeId="4097" r:id="rId5" name="F1_Clear_Worksheet">
          <controlPr defaultSize="0" autoLine="0" r:id="rId6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4</xdr:col>
                <xdr:colOff>1657350</xdr:colOff>
                <xdr:row>3</xdr:row>
                <xdr:rowOff>114300</xdr:rowOff>
              </to>
            </anchor>
          </controlPr>
        </control>
      </mc:Choice>
      <mc:Fallback>
        <control shapeId="4097" r:id="rId5" name="F1_Clear_Worksheet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BC26D4-B77E-48DD-80ED-E8E0FDC92003}">
  <sheetPr codeName="Sheet49">
    <pageSetUpPr fitToPage="1"/>
  </sheetPr>
  <dimension ref="A1:F149"/>
  <sheetViews>
    <sheetView showGridLines="0" zoomScaleNormal="100" workbookViewId="0"/>
  </sheetViews>
  <sheetFormatPr defaultRowHeight="15"/>
  <cols>
    <col min="1" max="1" width="50.42578125" style="15" customWidth="1"/>
    <col min="2" max="3" width="28.42578125" style="12" customWidth="1"/>
    <col min="4" max="4" width="25.42578125" style="12" customWidth="1"/>
    <col min="5" max="5" width="91.42578125" style="12" customWidth="1"/>
    <col min="6" max="6" width="18.5703125" style="12" customWidth="1"/>
  </cols>
  <sheetData>
    <row r="1" spans="1:6" ht="13.15" customHeight="1">
      <c r="A1" s="209" t="s">
        <v>9</v>
      </c>
      <c r="B1" s="11"/>
      <c r="C1" s="11"/>
      <c r="D1" s="11"/>
      <c r="E1" s="11"/>
      <c r="F1" s="11"/>
    </row>
    <row r="2" spans="1:6" s="4" customFormat="1" ht="16.899999999999999" customHeight="1">
      <c r="A2" s="210" t="s">
        <v>593</v>
      </c>
      <c r="B2" s="211"/>
    </row>
    <row r="3" spans="1:6" s="4" customFormat="1" ht="16.899999999999999" customHeight="1">
      <c r="A3" s="210" t="s">
        <v>594</v>
      </c>
      <c r="B3" s="212"/>
    </row>
    <row r="4" spans="1:6" s="4" customFormat="1" ht="16.899999999999999" customHeight="1">
      <c r="A4" s="210" t="s">
        <v>595</v>
      </c>
      <c r="B4" s="213"/>
    </row>
    <row r="5" spans="1:6" hidden="1"/>
    <row r="6" spans="1:6" ht="15.75" thickBot="1">
      <c r="A6" s="15" t="s">
        <v>596</v>
      </c>
    </row>
    <row r="7" spans="1:6" ht="15.75" hidden="1" thickBot="1"/>
    <row r="8" spans="1:6" ht="15.75" thickBot="1">
      <c r="A8" s="220" t="s">
        <v>600</v>
      </c>
      <c r="B8" s="221" t="s">
        <v>601</v>
      </c>
      <c r="C8" s="221" t="s">
        <v>602</v>
      </c>
      <c r="D8" s="221" t="s">
        <v>603</v>
      </c>
      <c r="E8" s="221" t="s">
        <v>604</v>
      </c>
      <c r="F8" s="270" t="s">
        <v>605</v>
      </c>
    </row>
    <row r="9" spans="1:6" ht="60" customHeight="1" thickBot="1">
      <c r="A9" s="223"/>
      <c r="B9" s="228" t="s">
        <v>772</v>
      </c>
      <c r="C9" s="228" t="s">
        <v>773</v>
      </c>
      <c r="D9" s="228" t="s">
        <v>774</v>
      </c>
      <c r="E9" s="228" t="s">
        <v>565</v>
      </c>
      <c r="F9" s="228" t="s">
        <v>775</v>
      </c>
    </row>
    <row r="10" spans="1:6">
      <c r="A10" s="568" t="s">
        <v>53</v>
      </c>
      <c r="B10" s="233" t="s">
        <v>776</v>
      </c>
      <c r="C10" s="233" t="s">
        <v>777</v>
      </c>
      <c r="D10" s="233"/>
      <c r="E10" s="271"/>
      <c r="F10" s="271"/>
    </row>
    <row r="11" spans="1:6" ht="15.75" thickBot="1">
      <c r="A11" s="569"/>
      <c r="B11" s="234" t="s">
        <v>778</v>
      </c>
      <c r="C11" s="234" t="s">
        <v>655</v>
      </c>
      <c r="D11" s="234"/>
      <c r="E11" s="272"/>
      <c r="F11" s="272"/>
    </row>
    <row r="12" spans="1:6" ht="15.75" thickBot="1">
      <c r="A12" s="239" t="s">
        <v>656</v>
      </c>
      <c r="B12" s="240"/>
      <c r="C12" s="240"/>
      <c r="D12" s="242"/>
      <c r="E12" s="273"/>
      <c r="F12" s="273"/>
    </row>
    <row r="13" spans="1:6" ht="15.75" thickBot="1">
      <c r="A13" s="232" t="s">
        <v>657</v>
      </c>
      <c r="B13" s="39"/>
      <c r="C13" s="39"/>
      <c r="D13" s="39"/>
      <c r="E13" s="57"/>
      <c r="F13" s="57"/>
    </row>
    <row r="14" spans="1:6" ht="15.75" thickBot="1">
      <c r="A14" s="232" t="s">
        <v>658</v>
      </c>
      <c r="B14" s="39"/>
      <c r="C14" s="39"/>
      <c r="D14" s="39"/>
      <c r="E14" s="57"/>
      <c r="F14" s="57"/>
    </row>
    <row r="15" spans="1:6" ht="26.25" thickBot="1">
      <c r="A15" s="250" t="s">
        <v>659</v>
      </c>
      <c r="B15" s="23">
        <f>SUM(B16:B17)</f>
        <v>0</v>
      </c>
      <c r="C15" s="25">
        <f>SUM(C16:C17)</f>
        <v>0</v>
      </c>
      <c r="D15" s="58">
        <f>C15-B15</f>
        <v>0</v>
      </c>
      <c r="E15" s="274"/>
      <c r="F15" s="275" t="str">
        <f>IF(ISBLANK(E15),IF(ABS(D15)&lt;=$B$145,"","Commentary Required"),"")</f>
        <v/>
      </c>
    </row>
    <row r="16" spans="1:6" ht="15.75" thickBot="1">
      <c r="A16" s="251" t="s">
        <v>660</v>
      </c>
      <c r="B16" s="246"/>
      <c r="C16" s="25">
        <f>'F.1 EBS'!B23</f>
        <v>0</v>
      </c>
      <c r="D16" s="242"/>
      <c r="E16" s="273"/>
      <c r="F16" s="273"/>
    </row>
    <row r="17" spans="1:6" ht="15.75" thickBot="1">
      <c r="A17" s="251" t="s">
        <v>661</v>
      </c>
      <c r="B17" s="246"/>
      <c r="C17" s="25">
        <f>'F.1 EBS'!B24</f>
        <v>0</v>
      </c>
      <c r="D17" s="242"/>
      <c r="E17" s="273"/>
      <c r="F17" s="273"/>
    </row>
    <row r="18" spans="1:6" ht="26.25" thickBot="1">
      <c r="A18" s="232" t="s">
        <v>662</v>
      </c>
      <c r="B18" s="246"/>
      <c r="C18" s="25">
        <f>'F.1 EBS'!B25</f>
        <v>0</v>
      </c>
      <c r="D18" s="58">
        <f>C18-B18</f>
        <v>0</v>
      </c>
      <c r="E18" s="274"/>
      <c r="F18" s="275" t="str">
        <f>IF(ISBLANK(E18),IF(ABS(D18)&lt;=$B$145,"","Commentary Required"),"")</f>
        <v/>
      </c>
    </row>
    <row r="19" spans="1:6" ht="15.75" thickBot="1">
      <c r="A19" s="232" t="s">
        <v>663</v>
      </c>
      <c r="B19" s="23">
        <f>SUM(B20:B25)</f>
        <v>0</v>
      </c>
      <c r="C19" s="25">
        <f>SUM(C20:C25)</f>
        <v>0</v>
      </c>
      <c r="D19" s="58">
        <f>C19-B19</f>
        <v>0</v>
      </c>
      <c r="E19" s="274"/>
      <c r="F19" s="275" t="str">
        <f>IF(ISBLANK(E19),IF(ABS(D19)&lt;=$B$145,"","Commentary Required"),"")</f>
        <v/>
      </c>
    </row>
    <row r="20" spans="1:6" ht="15.75" thickBot="1">
      <c r="A20" s="244" t="s">
        <v>664</v>
      </c>
      <c r="B20" s="246"/>
      <c r="C20" s="25">
        <f>'F.1 EBS'!B27</f>
        <v>0</v>
      </c>
      <c r="D20" s="242"/>
      <c r="E20" s="273"/>
      <c r="F20" s="273"/>
    </row>
    <row r="21" spans="1:6" ht="39" thickBot="1">
      <c r="A21" s="244" t="s">
        <v>665</v>
      </c>
      <c r="B21" s="246"/>
      <c r="C21" s="25">
        <f>'F.1 EBS'!B28</f>
        <v>0</v>
      </c>
      <c r="D21" s="242"/>
      <c r="E21" s="273"/>
      <c r="F21" s="273"/>
    </row>
    <row r="22" spans="1:6" ht="15.75" thickBot="1">
      <c r="A22" s="244" t="s">
        <v>666</v>
      </c>
      <c r="B22" s="246"/>
      <c r="C22" s="25">
        <f>'F.1 EBS'!B29</f>
        <v>0</v>
      </c>
      <c r="D22" s="242"/>
      <c r="E22" s="273"/>
      <c r="F22" s="273"/>
    </row>
    <row r="23" spans="1:6" ht="15.75" thickBot="1">
      <c r="A23" s="244" t="s">
        <v>667</v>
      </c>
      <c r="B23" s="246"/>
      <c r="C23" s="25">
        <f>'F.1 EBS'!B30</f>
        <v>0</v>
      </c>
      <c r="D23" s="242"/>
      <c r="E23" s="273"/>
      <c r="F23" s="273"/>
    </row>
    <row r="24" spans="1:6" ht="15.75" thickBot="1">
      <c r="A24" s="244" t="s">
        <v>668</v>
      </c>
      <c r="B24" s="246"/>
      <c r="C24" s="25">
        <f>'F.1 EBS'!B31</f>
        <v>0</v>
      </c>
      <c r="D24" s="242"/>
      <c r="E24" s="273"/>
      <c r="F24" s="273"/>
    </row>
    <row r="25" spans="1:6" ht="15.75" thickBot="1">
      <c r="A25" s="244" t="s">
        <v>669</v>
      </c>
      <c r="B25" s="246"/>
      <c r="C25" s="25">
        <f>'F.1 EBS'!B32</f>
        <v>0</v>
      </c>
      <c r="D25" s="242"/>
      <c r="E25" s="273"/>
      <c r="F25" s="273"/>
    </row>
    <row r="26" spans="1:6" ht="15.75" thickBot="1">
      <c r="A26" s="232" t="s">
        <v>371</v>
      </c>
      <c r="B26" s="23">
        <f>SUM(B27:B31)</f>
        <v>0</v>
      </c>
      <c r="C26" s="25">
        <f>SUM(C27:C31)</f>
        <v>0</v>
      </c>
      <c r="D26" s="58">
        <f>C26-B26</f>
        <v>0</v>
      </c>
      <c r="E26" s="274"/>
      <c r="F26" s="275" t="str">
        <f>IF(ISBLANK(E26),IF(ABS(D26)&lt;=$B$145,"","Commentary Required"),"")</f>
        <v/>
      </c>
    </row>
    <row r="27" spans="1:6" ht="15.75" thickBot="1">
      <c r="A27" s="244" t="s">
        <v>670</v>
      </c>
      <c r="B27" s="246"/>
      <c r="C27" s="25">
        <f>'F.1 EBS'!B34</f>
        <v>0</v>
      </c>
      <c r="D27" s="242"/>
      <c r="E27" s="273"/>
      <c r="F27" s="273"/>
    </row>
    <row r="28" spans="1:6" ht="15.75" thickBot="1">
      <c r="A28" s="244" t="s">
        <v>671</v>
      </c>
      <c r="B28" s="246"/>
      <c r="C28" s="25">
        <f>'F.1 EBS'!B35</f>
        <v>0</v>
      </c>
      <c r="D28" s="242"/>
      <c r="E28" s="273"/>
      <c r="F28" s="273"/>
    </row>
    <row r="29" spans="1:6" ht="15.75" thickBot="1">
      <c r="A29" s="244" t="s">
        <v>672</v>
      </c>
      <c r="B29" s="246"/>
      <c r="C29" s="25">
        <f>'F.1 EBS'!B36</f>
        <v>0</v>
      </c>
      <c r="D29" s="242"/>
      <c r="E29" s="273"/>
      <c r="F29" s="273"/>
    </row>
    <row r="30" spans="1:6" ht="15.75" thickBot="1">
      <c r="A30" s="244" t="s">
        <v>673</v>
      </c>
      <c r="B30" s="246"/>
      <c r="C30" s="25">
        <f>'F.1 EBS'!B37</f>
        <v>0</v>
      </c>
      <c r="D30" s="242"/>
      <c r="E30" s="273"/>
      <c r="F30" s="273"/>
    </row>
    <row r="31" spans="1:6" ht="15.75" thickBot="1">
      <c r="A31" s="244" t="s">
        <v>674</v>
      </c>
      <c r="B31" s="246"/>
      <c r="C31" s="25">
        <f>'F.1 EBS'!B38</f>
        <v>0</v>
      </c>
      <c r="D31" s="242"/>
      <c r="E31" s="273"/>
      <c r="F31" s="273"/>
    </row>
    <row r="32" spans="1:6" ht="15.75" thickBot="1">
      <c r="A32" s="232" t="s">
        <v>675</v>
      </c>
      <c r="B32" s="246"/>
      <c r="C32" s="25">
        <f>'F.1 EBS'!B39</f>
        <v>0</v>
      </c>
      <c r="D32" s="58">
        <f>C32-B32</f>
        <v>0</v>
      </c>
      <c r="E32" s="274"/>
      <c r="F32" s="275" t="str">
        <f>IF(ISBLANK(E32),IF(ABS(D32)&lt;=$B$145,"","Commentary Required"),"")</f>
        <v/>
      </c>
    </row>
    <row r="33" spans="1:6" ht="15.75" thickBot="1">
      <c r="A33" s="232" t="s">
        <v>676</v>
      </c>
      <c r="B33" s="23">
        <f>SUM(B34:B35)</f>
        <v>0</v>
      </c>
      <c r="C33" s="25">
        <f>SUM(C34:C35)</f>
        <v>0</v>
      </c>
      <c r="D33" s="58">
        <f>C33-B33</f>
        <v>0</v>
      </c>
      <c r="E33" s="274"/>
      <c r="F33" s="275" t="str">
        <f>IF(ISBLANK(E33),IF(ABS(D33)&lt;=$B$145,"","Commentary Required"),"")</f>
        <v/>
      </c>
    </row>
    <row r="34" spans="1:6" ht="15.75" thickBot="1">
      <c r="A34" s="244" t="s">
        <v>677</v>
      </c>
      <c r="B34" s="246"/>
      <c r="C34" s="25">
        <f>'F.1 EBS'!B41</f>
        <v>0</v>
      </c>
      <c r="D34" s="242"/>
      <c r="E34" s="273"/>
      <c r="F34" s="273"/>
    </row>
    <row r="35" spans="1:6" ht="15.75" thickBot="1">
      <c r="A35" s="244" t="s">
        <v>678</v>
      </c>
      <c r="B35" s="246"/>
      <c r="C35" s="25">
        <f>'F.1 EBS'!B42</f>
        <v>0</v>
      </c>
      <c r="D35" s="242"/>
      <c r="E35" s="273"/>
      <c r="F35" s="273"/>
    </row>
    <row r="36" spans="1:6" ht="39" thickBot="1">
      <c r="A36" s="232" t="s">
        <v>679</v>
      </c>
      <c r="B36" s="246"/>
      <c r="C36" s="25">
        <f>'F.1 EBS'!B43</f>
        <v>0</v>
      </c>
      <c r="D36" s="58">
        <f>C36-B36</f>
        <v>0</v>
      </c>
      <c r="E36" s="274"/>
      <c r="F36" s="275" t="str">
        <f>IF(ISBLANK(E36),IF(ABS(D36)&lt;=$B$145,"","Commentary Required"),"")</f>
        <v/>
      </c>
    </row>
    <row r="37" spans="1:6" ht="15.75" thickBot="1">
      <c r="A37" s="232" t="s">
        <v>381</v>
      </c>
      <c r="B37" s="23">
        <f>SUM(B38:B39)</f>
        <v>0</v>
      </c>
      <c r="C37" s="25">
        <f>SUM(C38:C39)</f>
        <v>0</v>
      </c>
      <c r="D37" s="58">
        <f>C37-B37</f>
        <v>0</v>
      </c>
      <c r="E37" s="274"/>
      <c r="F37" s="275" t="str">
        <f>IF(ISBLANK(E37),IF(ABS(D37)&lt;=$B$145,"","Commentary Required"),"")</f>
        <v/>
      </c>
    </row>
    <row r="38" spans="1:6" ht="15.75" thickBot="1">
      <c r="A38" s="244" t="s">
        <v>680</v>
      </c>
      <c r="B38" s="246"/>
      <c r="C38" s="25">
        <f>'F.1 EBS'!B45</f>
        <v>0</v>
      </c>
      <c r="D38" s="242"/>
      <c r="E38" s="273"/>
      <c r="F38" s="273"/>
    </row>
    <row r="39" spans="1:6" ht="15.75" thickBot="1">
      <c r="A39" s="244" t="s">
        <v>681</v>
      </c>
      <c r="B39" s="246"/>
      <c r="C39" s="25">
        <f>'F.1 EBS'!B46</f>
        <v>0</v>
      </c>
      <c r="D39" s="242"/>
      <c r="E39" s="273"/>
      <c r="F39" s="273"/>
    </row>
    <row r="40" spans="1:6" ht="15.75" thickBot="1">
      <c r="A40" s="232" t="s">
        <v>382</v>
      </c>
      <c r="B40" s="246"/>
      <c r="C40" s="25">
        <f>'F.1 EBS'!B47</f>
        <v>0</v>
      </c>
      <c r="D40" s="58">
        <f>C40-B40</f>
        <v>0</v>
      </c>
      <c r="E40" s="274"/>
      <c r="F40" s="275" t="str">
        <f>IF(ISBLANK(E40),IF(ABS(D40)&lt;=$B$145,"","Commentary Required"),"")</f>
        <v/>
      </c>
    </row>
    <row r="41" spans="1:6" ht="15.75" thickBot="1">
      <c r="A41" s="232" t="s">
        <v>385</v>
      </c>
      <c r="B41" s="23">
        <f>SUM(B42:B43)</f>
        <v>0</v>
      </c>
      <c r="C41" s="25">
        <f>SUM(C42:C43)</f>
        <v>0</v>
      </c>
      <c r="D41" s="58">
        <f>C41-B41</f>
        <v>0</v>
      </c>
      <c r="E41" s="274"/>
      <c r="F41" s="275" t="str">
        <f>IF(ISBLANK(E41),IF(ABS(D41)&lt;=$B$145,"","Commentary Required"),"")</f>
        <v/>
      </c>
    </row>
    <row r="42" spans="1:6" ht="15.75" thickBot="1">
      <c r="A42" s="244" t="s">
        <v>682</v>
      </c>
      <c r="B42" s="246"/>
      <c r="C42" s="25">
        <f>'F.1 EBS'!B49</f>
        <v>0</v>
      </c>
      <c r="D42" s="242"/>
      <c r="E42" s="273"/>
      <c r="F42" s="273"/>
    </row>
    <row r="43" spans="1:6" ht="15.75" thickBot="1">
      <c r="A43" s="244" t="s">
        <v>683</v>
      </c>
      <c r="B43" s="246"/>
      <c r="C43" s="25">
        <f>'F.1 EBS'!B50</f>
        <v>0</v>
      </c>
      <c r="D43" s="242"/>
      <c r="E43" s="273"/>
      <c r="F43" s="273"/>
    </row>
    <row r="44" spans="1:6" ht="15.75" thickBot="1">
      <c r="A44" s="232" t="s">
        <v>388</v>
      </c>
      <c r="B44" s="23">
        <f>SUM(B45:B46)</f>
        <v>0</v>
      </c>
      <c r="C44" s="25">
        <f>SUM(C45:C46)</f>
        <v>0</v>
      </c>
      <c r="D44" s="58">
        <f>C44-B44</f>
        <v>0</v>
      </c>
      <c r="E44" s="274"/>
      <c r="F44" s="275" t="str">
        <f>IF(ISBLANK(E44),IF(ABS(D44)&lt;=$B$145,"","Commentary Required"),"")</f>
        <v/>
      </c>
    </row>
    <row r="45" spans="1:6" ht="15.75" thickBot="1">
      <c r="A45" s="244" t="s">
        <v>684</v>
      </c>
      <c r="B45" s="246"/>
      <c r="C45" s="25">
        <f>'F.1 EBS'!B52</f>
        <v>0</v>
      </c>
      <c r="D45" s="242"/>
      <c r="E45" s="273"/>
      <c r="F45" s="273"/>
    </row>
    <row r="46" spans="1:6" ht="15.75" thickBot="1">
      <c r="A46" s="244" t="s">
        <v>685</v>
      </c>
      <c r="B46" s="246"/>
      <c r="C46" s="25">
        <f>'F.1 EBS'!B53</f>
        <v>0</v>
      </c>
      <c r="D46" s="242"/>
      <c r="E46" s="273"/>
      <c r="F46" s="273"/>
    </row>
    <row r="47" spans="1:6" ht="15.75" thickBot="1">
      <c r="A47" s="232" t="s">
        <v>391</v>
      </c>
      <c r="B47" s="23">
        <f>SUM(B48:B49)</f>
        <v>0</v>
      </c>
      <c r="C47" s="25">
        <f>SUM(C48:C49)</f>
        <v>0</v>
      </c>
      <c r="D47" s="58">
        <f>C47-B47</f>
        <v>0</v>
      </c>
      <c r="E47" s="274"/>
      <c r="F47" s="275" t="str">
        <f>IF(ISBLANK(E47),IF(ABS(D47)&lt;=$B$145,"","Commentary Required"),"")</f>
        <v/>
      </c>
    </row>
    <row r="48" spans="1:6" ht="15.75" thickBot="1">
      <c r="A48" s="244" t="s">
        <v>686</v>
      </c>
      <c r="B48" s="246"/>
      <c r="C48" s="25">
        <f>'F.1 EBS'!B55</f>
        <v>0</v>
      </c>
      <c r="D48" s="242"/>
      <c r="E48" s="273"/>
      <c r="F48" s="273"/>
    </row>
    <row r="49" spans="1:6" ht="15.75" thickBot="1">
      <c r="A49" s="244" t="s">
        <v>687</v>
      </c>
      <c r="B49" s="246"/>
      <c r="C49" s="25">
        <f>'F.1 EBS'!B56</f>
        <v>0</v>
      </c>
      <c r="D49" s="242"/>
      <c r="E49" s="273"/>
      <c r="F49" s="273"/>
    </row>
    <row r="50" spans="1:6" ht="15.75" thickBot="1">
      <c r="A50" s="232" t="s">
        <v>688</v>
      </c>
      <c r="B50" s="246"/>
      <c r="C50" s="25">
        <f>'F.1 EBS'!B57</f>
        <v>0</v>
      </c>
      <c r="D50" s="58">
        <f>C50-B50</f>
        <v>0</v>
      </c>
      <c r="E50" s="274"/>
      <c r="F50" s="275" t="str">
        <f>IF(ISBLANK(E50),IF(ABS(D50)&lt;=$B$145,"","Commentary Required"),"")</f>
        <v/>
      </c>
    </row>
    <row r="51" spans="1:6" ht="15.75" thickBot="1">
      <c r="A51" s="232" t="s">
        <v>689</v>
      </c>
      <c r="B51" s="246"/>
      <c r="C51" s="25">
        <f>'F.1 EBS'!B58</f>
        <v>0</v>
      </c>
      <c r="D51" s="242"/>
      <c r="E51" s="273"/>
      <c r="F51" s="273"/>
    </row>
    <row r="52" spans="1:6" ht="15.75" thickBot="1">
      <c r="A52" s="232" t="s">
        <v>690</v>
      </c>
      <c r="B52" s="246"/>
      <c r="C52" s="25">
        <f>'F.1 EBS'!B59</f>
        <v>0</v>
      </c>
      <c r="D52" s="58">
        <f>C52-B52</f>
        <v>0</v>
      </c>
      <c r="E52" s="274"/>
      <c r="F52" s="275" t="str">
        <f>IF(ISBLANK(E52),IF(ABS(D52)&lt;=$B$145,"","Commentary Required"),"")</f>
        <v/>
      </c>
    </row>
    <row r="53" spans="1:6" ht="15.75" thickBot="1">
      <c r="A53" s="232" t="s">
        <v>691</v>
      </c>
      <c r="B53" s="23">
        <f>SUM(B54,B58:B65)</f>
        <v>0</v>
      </c>
      <c r="C53" s="25">
        <f>SUM(C54,C58:C65)</f>
        <v>0</v>
      </c>
      <c r="D53" s="58">
        <f>C53-B53</f>
        <v>0</v>
      </c>
      <c r="E53" s="274"/>
      <c r="F53" s="275" t="str">
        <f>IF(ISBLANK(E53),IF(ABS(D53)&lt;=$B$145,"","Commentary Required"),"")</f>
        <v/>
      </c>
    </row>
    <row r="54" spans="1:6" ht="15.75" thickBot="1">
      <c r="A54" s="276" t="s">
        <v>692</v>
      </c>
      <c r="B54" s="23">
        <f>SUM(B55:B57)</f>
        <v>0</v>
      </c>
      <c r="C54" s="25">
        <f>SUM(C55:C57)</f>
        <v>0</v>
      </c>
      <c r="D54" s="242"/>
      <c r="E54" s="273"/>
      <c r="F54" s="273"/>
    </row>
    <row r="55" spans="1:6" ht="15.75" thickBot="1">
      <c r="A55" s="257" t="s">
        <v>693</v>
      </c>
      <c r="B55" s="246"/>
      <c r="C55" s="25">
        <f>'F.1 EBS'!B62</f>
        <v>0</v>
      </c>
      <c r="D55" s="242"/>
      <c r="E55" s="273"/>
      <c r="F55" s="273"/>
    </row>
    <row r="56" spans="1:6" ht="15.75" thickBot="1">
      <c r="A56" s="257" t="s">
        <v>694</v>
      </c>
      <c r="B56" s="246"/>
      <c r="C56" s="25">
        <f>'F.1 EBS'!B63</f>
        <v>0</v>
      </c>
      <c r="D56" s="242"/>
      <c r="E56" s="273"/>
      <c r="F56" s="273"/>
    </row>
    <row r="57" spans="1:6" ht="15.75" thickBot="1">
      <c r="A57" s="253" t="s">
        <v>695</v>
      </c>
      <c r="B57" s="246"/>
      <c r="C57" s="25">
        <f>'F.1 EBS'!B64</f>
        <v>0</v>
      </c>
      <c r="D57" s="242"/>
      <c r="E57" s="273"/>
      <c r="F57" s="273"/>
    </row>
    <row r="58" spans="1:6" ht="15.75" thickBot="1">
      <c r="A58" s="251" t="s">
        <v>696</v>
      </c>
      <c r="B58" s="246"/>
      <c r="C58" s="25">
        <f>'F.1 EBS'!B65</f>
        <v>0</v>
      </c>
      <c r="D58" s="242"/>
      <c r="E58" s="273"/>
      <c r="F58" s="273"/>
    </row>
    <row r="59" spans="1:6" ht="26.25" thickBot="1">
      <c r="A59" s="251" t="s">
        <v>697</v>
      </c>
      <c r="B59" s="246"/>
      <c r="C59" s="25">
        <f>'F.1 EBS'!B66</f>
        <v>0</v>
      </c>
      <c r="D59" s="242"/>
      <c r="E59" s="273"/>
      <c r="F59" s="273"/>
    </row>
    <row r="60" spans="1:6" ht="15.75" thickBot="1">
      <c r="A60" s="251" t="s">
        <v>698</v>
      </c>
      <c r="B60" s="246"/>
      <c r="C60" s="25">
        <f>'F.1 EBS'!B67</f>
        <v>0</v>
      </c>
      <c r="D60" s="242"/>
      <c r="E60" s="273"/>
      <c r="F60" s="273"/>
    </row>
    <row r="61" spans="1:6" ht="15.75" thickBot="1">
      <c r="A61" s="251" t="s">
        <v>699</v>
      </c>
      <c r="B61" s="246"/>
      <c r="C61" s="25">
        <f>'F.1 EBS'!B68</f>
        <v>0</v>
      </c>
      <c r="D61" s="242"/>
      <c r="E61" s="273"/>
      <c r="F61" s="273"/>
    </row>
    <row r="62" spans="1:6" ht="15.75" thickBot="1">
      <c r="A62" s="251" t="s">
        <v>700</v>
      </c>
      <c r="B62" s="246"/>
      <c r="C62" s="25">
        <f>'F.1 EBS'!B69</f>
        <v>0</v>
      </c>
      <c r="D62" s="242"/>
      <c r="E62" s="273"/>
      <c r="F62" s="273"/>
    </row>
    <row r="63" spans="1:6" ht="15.75" thickBot="1">
      <c r="A63" s="251" t="s">
        <v>701</v>
      </c>
      <c r="B63" s="246"/>
      <c r="C63" s="25">
        <f>'F.1 EBS'!B70</f>
        <v>0</v>
      </c>
      <c r="D63" s="242"/>
      <c r="E63" s="273"/>
      <c r="F63" s="273"/>
    </row>
    <row r="64" spans="1:6" ht="15.75" thickBot="1">
      <c r="A64" s="251" t="s">
        <v>702</v>
      </c>
      <c r="B64" s="246"/>
      <c r="C64" s="25">
        <f>'F.1 EBS'!B71</f>
        <v>0</v>
      </c>
      <c r="D64" s="242"/>
      <c r="E64" s="273"/>
      <c r="F64" s="273"/>
    </row>
    <row r="65" spans="1:6" ht="15.75" thickBot="1">
      <c r="A65" s="251" t="s">
        <v>703</v>
      </c>
      <c r="B65" s="246"/>
      <c r="C65" s="25">
        <f>'F.1 EBS'!B72</f>
        <v>0</v>
      </c>
      <c r="D65" s="242"/>
      <c r="E65" s="273"/>
      <c r="F65" s="273"/>
    </row>
    <row r="66" spans="1:6" ht="15.75" thickBot="1">
      <c r="A66" s="277" t="s">
        <v>779</v>
      </c>
      <c r="B66" s="242"/>
      <c r="C66" s="242"/>
      <c r="D66" s="242"/>
      <c r="E66" s="273"/>
      <c r="F66" s="273"/>
    </row>
    <row r="67" spans="1:6" ht="15.75" thickBot="1">
      <c r="A67" s="277" t="s">
        <v>780</v>
      </c>
      <c r="B67" s="242"/>
      <c r="C67" s="242"/>
      <c r="D67" s="242"/>
      <c r="E67" s="273"/>
      <c r="F67" s="273"/>
    </row>
    <row r="68" spans="1:6" ht="15.75" thickBot="1">
      <c r="A68" s="250" t="s">
        <v>706</v>
      </c>
      <c r="B68" s="246"/>
      <c r="C68" s="25">
        <f>'F.1 EBS'!B75</f>
        <v>0</v>
      </c>
      <c r="D68" s="58">
        <f>C68-B68</f>
        <v>0</v>
      </c>
      <c r="E68" s="274"/>
      <c r="F68" s="275" t="str">
        <f>IF(ISBLANK(E68),IF(ABS(D68)&lt;=$B$145,"","Commentary Required"),"")</f>
        <v/>
      </c>
    </row>
    <row r="69" spans="1:6" ht="15.75" thickBot="1">
      <c r="A69" s="252"/>
      <c r="B69" s="30"/>
      <c r="C69" s="30"/>
      <c r="D69" s="59"/>
      <c r="E69" s="60"/>
      <c r="F69" s="60"/>
    </row>
    <row r="70" spans="1:6" ht="15.75" thickBot="1">
      <c r="A70" s="250" t="s">
        <v>707</v>
      </c>
      <c r="B70" s="23">
        <f>SUM(B13:B15,B18:B19,B26,B32:B33,B36:B37,B40:B41,B44,B47,B50:B53,B66:B68)-SUM(B66:B67)</f>
        <v>0</v>
      </c>
      <c r="C70" s="23">
        <f>SUM(C13:C15,C18:C19,C26,C32:C33,C36:C37,C40:C41,C44,C47,C50:C53,C66:C68)</f>
        <v>0</v>
      </c>
      <c r="D70" s="58">
        <f>C70-B70</f>
        <v>0</v>
      </c>
      <c r="E70" s="274"/>
      <c r="F70" s="275" t="str">
        <f>IF(ISBLANK(E70),IF(ABS(D70)&lt;=$B$145,"","Commentary Required"),"")</f>
        <v/>
      </c>
    </row>
    <row r="71" spans="1:6" ht="15.75" thickBot="1">
      <c r="A71" s="252"/>
      <c r="B71" s="254"/>
      <c r="C71" s="254"/>
      <c r="D71" s="278"/>
      <c r="E71" s="279"/>
      <c r="F71" s="279"/>
    </row>
    <row r="72" spans="1:6" ht="15.75" thickBot="1">
      <c r="A72" s="239" t="s">
        <v>708</v>
      </c>
      <c r="B72" s="240"/>
      <c r="C72" s="240"/>
      <c r="D72" s="242"/>
      <c r="E72" s="273"/>
      <c r="F72" s="273"/>
    </row>
    <row r="73" spans="1:6" ht="26.25" thickBot="1">
      <c r="A73" s="250" t="s">
        <v>709</v>
      </c>
      <c r="B73" s="23">
        <f>SUM(B74,B81)</f>
        <v>0</v>
      </c>
      <c r="C73" s="25">
        <f>SUM(C74,C81)</f>
        <v>0</v>
      </c>
      <c r="D73" s="58">
        <f>C73-B73</f>
        <v>0</v>
      </c>
      <c r="E73" s="274"/>
      <c r="F73" s="275" t="str">
        <f>IF(ISBLANK(E73),IF(ABS(D73)&lt;=$B$145,"","Commentary Required"),"")</f>
        <v/>
      </c>
    </row>
    <row r="74" spans="1:6" ht="15.75" thickBot="1">
      <c r="A74" s="250" t="s">
        <v>781</v>
      </c>
      <c r="B74" s="23">
        <f>SUM(B75:B77,B80:B80)</f>
        <v>0</v>
      </c>
      <c r="C74" s="25">
        <f>SUM(C75:C77,C80:C80)</f>
        <v>0</v>
      </c>
      <c r="D74" s="58">
        <f>C74-B74</f>
        <v>0</v>
      </c>
      <c r="E74" s="274"/>
      <c r="F74" s="275" t="str">
        <f>IF(ISBLANK(E74),IF(ABS(D74)&lt;=$B$145,"","Commentary Required"),"")</f>
        <v/>
      </c>
    </row>
    <row r="75" spans="1:6" ht="15.75" thickBot="1">
      <c r="A75" s="251" t="s">
        <v>711</v>
      </c>
      <c r="B75" s="246"/>
      <c r="C75" s="25">
        <f>'F.1 EBS'!B82</f>
        <v>0</v>
      </c>
      <c r="D75" s="242"/>
      <c r="E75" s="273"/>
      <c r="F75" s="273"/>
    </row>
    <row r="76" spans="1:6" ht="15.75" thickBot="1">
      <c r="A76" s="251" t="s">
        <v>712</v>
      </c>
      <c r="B76" s="246"/>
      <c r="C76" s="25">
        <f>'F.1 EBS'!B83</f>
        <v>0</v>
      </c>
      <c r="D76" s="242"/>
      <c r="E76" s="273"/>
      <c r="F76" s="273"/>
    </row>
    <row r="77" spans="1:6" ht="15.75" thickBot="1">
      <c r="A77" s="251" t="s">
        <v>713</v>
      </c>
      <c r="B77" s="23">
        <f>SUM(B78:B79)</f>
        <v>0</v>
      </c>
      <c r="C77" s="25">
        <f>SUM(C78:C79)</f>
        <v>0</v>
      </c>
      <c r="D77" s="242"/>
      <c r="E77" s="273"/>
      <c r="F77" s="273"/>
    </row>
    <row r="78" spans="1:6" ht="15.75" thickBot="1">
      <c r="A78" s="253" t="s">
        <v>714</v>
      </c>
      <c r="B78" s="246"/>
      <c r="C78" s="25">
        <f>'F.1 EBS'!B85</f>
        <v>0</v>
      </c>
      <c r="D78" s="242"/>
      <c r="E78" s="273"/>
      <c r="F78" s="273"/>
    </row>
    <row r="79" spans="1:6" ht="15.75" thickBot="1">
      <c r="A79" s="253" t="s">
        <v>715</v>
      </c>
      <c r="B79" s="246"/>
      <c r="C79" s="25">
        <f>'F.1 EBS'!B86</f>
        <v>0</v>
      </c>
      <c r="D79" s="242"/>
      <c r="E79" s="273"/>
      <c r="F79" s="273"/>
    </row>
    <row r="80" spans="1:6" ht="15.75" thickBot="1">
      <c r="A80" s="251" t="s">
        <v>782</v>
      </c>
      <c r="B80" s="246"/>
      <c r="C80" s="25">
        <f>'F.1 EBS'!B87</f>
        <v>0</v>
      </c>
      <c r="D80" s="242"/>
      <c r="E80" s="273"/>
      <c r="F80" s="273"/>
    </row>
    <row r="81" spans="1:6" ht="15.75" thickBot="1">
      <c r="A81" s="250" t="s">
        <v>783</v>
      </c>
      <c r="B81" s="23">
        <f>SUM(B82:B87)</f>
        <v>0</v>
      </c>
      <c r="C81" s="25">
        <f>SUM(C82:C87)</f>
        <v>0</v>
      </c>
      <c r="D81" s="58">
        <f>C81-B81</f>
        <v>0</v>
      </c>
      <c r="E81" s="274"/>
      <c r="F81" s="275" t="str">
        <f>IF(ISBLANK(E81),IF(ABS(D81)&lt;=$B$145,"","Commentary Required"),"")</f>
        <v/>
      </c>
    </row>
    <row r="82" spans="1:6" ht="15.75" thickBot="1">
      <c r="A82" s="251" t="s">
        <v>718</v>
      </c>
      <c r="B82" s="246"/>
      <c r="C82" s="25">
        <f>'F.1 EBS'!B89</f>
        <v>0</v>
      </c>
      <c r="D82" s="242"/>
      <c r="E82" s="273"/>
      <c r="F82" s="273"/>
    </row>
    <row r="83" spans="1:6" ht="15.75" thickBot="1">
      <c r="A83" s="251" t="s">
        <v>719</v>
      </c>
      <c r="B83" s="246"/>
      <c r="C83" s="25">
        <f>'F.1 EBS'!B90</f>
        <v>0</v>
      </c>
      <c r="D83" s="242"/>
      <c r="E83" s="273"/>
      <c r="F83" s="273"/>
    </row>
    <row r="84" spans="1:6" ht="15.75" thickBot="1">
      <c r="A84" s="251" t="s">
        <v>720</v>
      </c>
      <c r="B84" s="246"/>
      <c r="C84" s="25">
        <f>'F.1 EBS'!B91</f>
        <v>0</v>
      </c>
      <c r="D84" s="242"/>
      <c r="E84" s="273"/>
      <c r="F84" s="273"/>
    </row>
    <row r="85" spans="1:6" ht="15.75" thickBot="1">
      <c r="A85" s="251" t="s">
        <v>721</v>
      </c>
      <c r="B85" s="246"/>
      <c r="C85" s="25">
        <f>'F.1 EBS'!B92</f>
        <v>0</v>
      </c>
      <c r="D85" s="242"/>
      <c r="E85" s="273"/>
      <c r="F85" s="273"/>
    </row>
    <row r="86" spans="1:6" ht="15.75" thickBot="1">
      <c r="A86" s="251" t="s">
        <v>784</v>
      </c>
      <c r="B86" s="246"/>
      <c r="C86" s="25">
        <f>'F.1 EBS'!B93</f>
        <v>0</v>
      </c>
      <c r="D86" s="242"/>
      <c r="E86" s="273"/>
      <c r="F86" s="273"/>
    </row>
    <row r="87" spans="1:6" ht="15.75" thickBot="1">
      <c r="A87" s="251" t="s">
        <v>785</v>
      </c>
      <c r="B87" s="246"/>
      <c r="C87" s="25">
        <f>'F.1 EBS'!B94</f>
        <v>0</v>
      </c>
      <c r="D87" s="242"/>
      <c r="E87" s="273"/>
      <c r="F87" s="273"/>
    </row>
    <row r="88" spans="1:6" ht="26.25" thickBot="1">
      <c r="A88" s="250" t="s">
        <v>724</v>
      </c>
      <c r="B88" s="246"/>
      <c r="C88" s="25">
        <f>'F.1 EBS'!B95</f>
        <v>0</v>
      </c>
      <c r="D88" s="58">
        <f>C88-B88</f>
        <v>0</v>
      </c>
      <c r="E88" s="274"/>
      <c r="F88" s="275" t="str">
        <f>IF(ISBLANK(E88),IF(ABS(D88)&lt;=$B$145,"","Commentary Required"),"")</f>
        <v/>
      </c>
    </row>
    <row r="89" spans="1:6" ht="15.75" thickBot="1">
      <c r="A89" s="250" t="s">
        <v>725</v>
      </c>
      <c r="B89" s="246"/>
      <c r="C89" s="25">
        <f>'F.1 EBS'!B96</f>
        <v>0</v>
      </c>
      <c r="D89" s="58">
        <f>C89-B89</f>
        <v>0</v>
      </c>
      <c r="E89" s="274"/>
      <c r="F89" s="275" t="str">
        <f>IF(ISBLANK(E89),IF(ABS(D89)&lt;=$B$145,"","Commentary Required"),"")</f>
        <v/>
      </c>
    </row>
    <row r="90" spans="1:6" ht="15.75" thickBot="1">
      <c r="A90" s="250" t="s">
        <v>726</v>
      </c>
      <c r="B90" s="246"/>
      <c r="C90" s="25">
        <f>'F.1 EBS'!B97</f>
        <v>0</v>
      </c>
      <c r="D90" s="58">
        <f>C90-B90</f>
        <v>0</v>
      </c>
      <c r="E90" s="274"/>
      <c r="F90" s="275" t="str">
        <f>IF(ISBLANK(E90),IF(ABS(D90)&lt;=$B$145,"","Commentary Required"),"")</f>
        <v/>
      </c>
    </row>
    <row r="91" spans="1:6" ht="15.75" thickBot="1">
      <c r="A91" s="250" t="s">
        <v>727</v>
      </c>
      <c r="B91" s="246"/>
      <c r="C91" s="25">
        <f>'F.1 EBS'!B98</f>
        <v>0</v>
      </c>
      <c r="D91" s="58">
        <f>C91-B91</f>
        <v>0</v>
      </c>
      <c r="E91" s="274"/>
      <c r="F91" s="275" t="str">
        <f>IF(ISBLANK(E91),IF(ABS(D91)&lt;=$B$145,"","Commentary Required"),"")</f>
        <v/>
      </c>
    </row>
    <row r="92" spans="1:6" ht="15.75" thickBot="1">
      <c r="A92" s="250" t="s">
        <v>728</v>
      </c>
      <c r="B92" s="23">
        <f>SUM(B93:B95,B98,B104:B109)</f>
        <v>0</v>
      </c>
      <c r="C92" s="25">
        <f>SUM(C93:C95,C98,C104:C109)</f>
        <v>0</v>
      </c>
      <c r="D92" s="58">
        <f>C92-B92</f>
        <v>0</v>
      </c>
      <c r="E92" s="274"/>
      <c r="F92" s="275" t="str">
        <f>IF(ISBLANK(E92),IF(ABS(D92)&lt;=$B$145,"","Commentary Required"),"")</f>
        <v/>
      </c>
    </row>
    <row r="93" spans="1:6" ht="26.25" thickBot="1">
      <c r="A93" s="251" t="s">
        <v>729</v>
      </c>
      <c r="B93" s="246"/>
      <c r="C93" s="25">
        <f>'F.1 EBS'!B100</f>
        <v>0</v>
      </c>
      <c r="D93" s="242"/>
      <c r="E93" s="273"/>
      <c r="F93" s="273"/>
    </row>
    <row r="94" spans="1:6" ht="15.75" thickBot="1">
      <c r="A94" s="251" t="s">
        <v>730</v>
      </c>
      <c r="B94" s="246"/>
      <c r="C94" s="25">
        <f>'F.1 EBS'!B101</f>
        <v>0</v>
      </c>
      <c r="D94" s="242"/>
      <c r="E94" s="273"/>
      <c r="F94" s="273"/>
    </row>
    <row r="95" spans="1:6" ht="15.75" thickBot="1">
      <c r="A95" s="251" t="s">
        <v>731</v>
      </c>
      <c r="B95" s="23">
        <f>SUM(B96:B97)</f>
        <v>0</v>
      </c>
      <c r="C95" s="25">
        <f>SUM(C96:C97)</f>
        <v>0</v>
      </c>
      <c r="D95" s="242"/>
      <c r="E95" s="273"/>
      <c r="F95" s="273"/>
    </row>
    <row r="96" spans="1:6" ht="26.25" thickBot="1">
      <c r="A96" s="253" t="s">
        <v>732</v>
      </c>
      <c r="B96" s="246"/>
      <c r="C96" s="25">
        <f>'F.1 EBS'!B103</f>
        <v>0</v>
      </c>
      <c r="D96" s="242"/>
      <c r="E96" s="273"/>
      <c r="F96" s="273"/>
    </row>
    <row r="97" spans="1:6" ht="26.25" thickBot="1">
      <c r="A97" s="253" t="s">
        <v>733</v>
      </c>
      <c r="B97" s="246"/>
      <c r="C97" s="25">
        <f>'F.1 EBS'!B104</f>
        <v>0</v>
      </c>
      <c r="D97" s="242"/>
      <c r="E97" s="273"/>
      <c r="F97" s="273"/>
    </row>
    <row r="98" spans="1:6" ht="15.75" thickBot="1">
      <c r="A98" s="251" t="s">
        <v>786</v>
      </c>
      <c r="B98" s="23">
        <f>SUM(B99:B103)</f>
        <v>0</v>
      </c>
      <c r="C98" s="25">
        <f>SUM(C99:C103)</f>
        <v>0</v>
      </c>
      <c r="D98" s="242"/>
      <c r="E98" s="273"/>
      <c r="F98" s="273"/>
    </row>
    <row r="99" spans="1:6" ht="15.75" thickBot="1">
      <c r="A99" s="253" t="s">
        <v>735</v>
      </c>
      <c r="B99" s="246"/>
      <c r="C99" s="25">
        <f>'F.1 EBS'!B106</f>
        <v>0</v>
      </c>
      <c r="D99" s="242"/>
      <c r="E99" s="273"/>
      <c r="F99" s="273"/>
    </row>
    <row r="100" spans="1:6" ht="15.75" thickBot="1">
      <c r="A100" s="253" t="s">
        <v>736</v>
      </c>
      <c r="B100" s="246"/>
      <c r="C100" s="25">
        <f>'F.1 EBS'!B107</f>
        <v>0</v>
      </c>
      <c r="D100" s="242"/>
      <c r="E100" s="273"/>
      <c r="F100" s="273"/>
    </row>
    <row r="101" spans="1:6" ht="15.75" thickBot="1">
      <c r="A101" s="253" t="s">
        <v>737</v>
      </c>
      <c r="B101" s="246"/>
      <c r="C101" s="25">
        <f>'F.1 EBS'!B108</f>
        <v>0</v>
      </c>
      <c r="D101" s="242"/>
      <c r="E101" s="273"/>
      <c r="F101" s="273"/>
    </row>
    <row r="102" spans="1:6" ht="15.75" thickBot="1">
      <c r="A102" s="253" t="s">
        <v>738</v>
      </c>
      <c r="B102" s="246"/>
      <c r="C102" s="25">
        <f>'F.1 EBS'!B109</f>
        <v>0</v>
      </c>
      <c r="D102" s="242"/>
      <c r="E102" s="273"/>
      <c r="F102" s="273"/>
    </row>
    <row r="103" spans="1:6" ht="15.75" thickBot="1">
      <c r="A103" s="253" t="s">
        <v>739</v>
      </c>
      <c r="B103" s="246"/>
      <c r="C103" s="25">
        <f>'F.1 EBS'!B110</f>
        <v>0</v>
      </c>
      <c r="D103" s="242"/>
      <c r="E103" s="273"/>
      <c r="F103" s="273"/>
    </row>
    <row r="104" spans="1:6" ht="15.75" thickBot="1">
      <c r="A104" s="251" t="s">
        <v>740</v>
      </c>
      <c r="B104" s="246"/>
      <c r="C104" s="25">
        <f>'F.1 EBS'!B111</f>
        <v>0</v>
      </c>
      <c r="D104" s="242"/>
      <c r="E104" s="273"/>
      <c r="F104" s="273"/>
    </row>
    <row r="105" spans="1:6" ht="15.75" thickBot="1">
      <c r="A105" s="251" t="s">
        <v>741</v>
      </c>
      <c r="B105" s="246"/>
      <c r="C105" s="25">
        <f>'F.1 EBS'!B112</f>
        <v>0</v>
      </c>
      <c r="D105" s="242"/>
      <c r="E105" s="273"/>
      <c r="F105" s="273"/>
    </row>
    <row r="106" spans="1:6" ht="15.75" thickBot="1">
      <c r="A106" s="251" t="s">
        <v>742</v>
      </c>
      <c r="B106" s="246"/>
      <c r="C106" s="25">
        <f>'F.1 EBS'!B113</f>
        <v>0</v>
      </c>
      <c r="D106" s="242"/>
      <c r="E106" s="273"/>
      <c r="F106" s="273"/>
    </row>
    <row r="107" spans="1:6" ht="15.75" thickBot="1">
      <c r="A107" s="251" t="s">
        <v>743</v>
      </c>
      <c r="B107" s="246"/>
      <c r="C107" s="25">
        <f>'F.1 EBS'!B114</f>
        <v>0</v>
      </c>
      <c r="D107" s="242"/>
      <c r="E107" s="273"/>
      <c r="F107" s="273"/>
    </row>
    <row r="108" spans="1:6" ht="15.75" thickBot="1">
      <c r="A108" s="251" t="s">
        <v>744</v>
      </c>
      <c r="B108" s="246"/>
      <c r="C108" s="25">
        <f>'F.1 EBS'!B115</f>
        <v>0</v>
      </c>
      <c r="D108" s="242"/>
      <c r="E108" s="273"/>
      <c r="F108" s="273"/>
    </row>
    <row r="109" spans="1:6" ht="15.75" thickBot="1">
      <c r="A109" s="251" t="s">
        <v>745</v>
      </c>
      <c r="B109" s="246"/>
      <c r="C109" s="25">
        <f>'F.1 EBS'!B116</f>
        <v>0</v>
      </c>
      <c r="D109" s="242"/>
      <c r="E109" s="273"/>
      <c r="F109" s="273"/>
    </row>
    <row r="110" spans="1:6" ht="15.75" thickBot="1">
      <c r="A110" s="277" t="s">
        <v>746</v>
      </c>
      <c r="B110" s="242"/>
      <c r="C110" s="242"/>
      <c r="D110" s="242"/>
      <c r="E110" s="273"/>
      <c r="F110" s="273"/>
    </row>
    <row r="111" spans="1:6" ht="15.75" thickBot="1">
      <c r="A111" s="277" t="s">
        <v>747</v>
      </c>
      <c r="B111" s="242"/>
      <c r="C111" s="242"/>
      <c r="D111" s="242"/>
      <c r="E111" s="273"/>
      <c r="F111" s="273"/>
    </row>
    <row r="112" spans="1:6" ht="15.75" thickBot="1">
      <c r="A112" s="250" t="s">
        <v>748</v>
      </c>
      <c r="B112" s="246"/>
      <c r="C112" s="25">
        <f>'F.1 EBS'!B119</f>
        <v>0</v>
      </c>
      <c r="D112" s="58">
        <f>C112-B112</f>
        <v>0</v>
      </c>
      <c r="E112" s="274"/>
      <c r="F112" s="275" t="str">
        <f>IF(ISBLANK(E112),IF(ABS(D112)&lt;=$B$145,"","Commentary Required"),"")</f>
        <v/>
      </c>
    </row>
    <row r="113" spans="1:6" ht="15.75" thickBot="1">
      <c r="A113" s="250" t="s">
        <v>749</v>
      </c>
      <c r="B113" s="246"/>
      <c r="C113" s="25">
        <f>'F.1 EBS'!B120</f>
        <v>0</v>
      </c>
      <c r="D113" s="58">
        <f>C113-B113</f>
        <v>0</v>
      </c>
      <c r="E113" s="274"/>
      <c r="F113" s="275" t="str">
        <f>IF(ISBLANK(E113),IF(ABS(D113)&lt;=$B$145,"","Commentary Required"),"")</f>
        <v/>
      </c>
    </row>
    <row r="114" spans="1:6" ht="15.75" thickBot="1">
      <c r="A114" s="252"/>
      <c r="B114" s="254"/>
      <c r="C114" s="254"/>
      <c r="D114" s="278"/>
      <c r="E114" s="279"/>
      <c r="F114" s="279"/>
    </row>
    <row r="115" spans="1:6" ht="15.75" thickBot="1">
      <c r="A115" s="250" t="s">
        <v>750</v>
      </c>
      <c r="B115" s="23">
        <f>SUM(B73,B88,B89:B92,B110:B113)-SUM(B110:B111)</f>
        <v>0</v>
      </c>
      <c r="C115" s="23">
        <f>SUM(C73,C88,C89:C92,C110:C113)</f>
        <v>0</v>
      </c>
      <c r="D115" s="58">
        <f>C115-B115</f>
        <v>0</v>
      </c>
      <c r="E115" s="274"/>
      <c r="F115" s="275" t="str">
        <f>IF(ISBLANK(E115),IF(ABS(D115)&lt;=$B$145,"","Commentary Required"),"")</f>
        <v/>
      </c>
    </row>
    <row r="116" spans="1:6" ht="15.75" thickBot="1">
      <c r="A116" s="250" t="s">
        <v>751</v>
      </c>
      <c r="B116" s="23">
        <f>B70-B115</f>
        <v>0</v>
      </c>
      <c r="C116" s="23">
        <f>C70-C115</f>
        <v>0</v>
      </c>
      <c r="D116" s="58">
        <f>C116-B116</f>
        <v>0</v>
      </c>
      <c r="E116" s="274"/>
      <c r="F116" s="275" t="str">
        <f>IF(ISBLANK(E116),IF(ABS(D116)&lt;=$B$145,"","Commentary Required"),"")</f>
        <v/>
      </c>
    </row>
    <row r="117" spans="1:6" ht="15.75" thickBot="1">
      <c r="A117" s="258"/>
      <c r="B117" s="35"/>
      <c r="C117" s="35"/>
      <c r="D117" s="61"/>
      <c r="E117" s="62"/>
      <c r="F117" s="62"/>
    </row>
    <row r="118" spans="1:6" ht="15.75" thickBot="1">
      <c r="A118" s="239" t="s">
        <v>752</v>
      </c>
      <c r="B118" s="240"/>
      <c r="C118" s="240"/>
      <c r="D118" s="242"/>
      <c r="E118" s="273"/>
      <c r="F118" s="273"/>
    </row>
    <row r="119" spans="1:6" ht="15.75" thickBot="1">
      <c r="A119" s="259" t="s">
        <v>753</v>
      </c>
      <c r="B119" s="23">
        <f>SUM(B120:B121)</f>
        <v>0</v>
      </c>
      <c r="C119" s="25">
        <f>SUM(C120:C121)</f>
        <v>0</v>
      </c>
      <c r="D119" s="58">
        <f>C119-B119</f>
        <v>0</v>
      </c>
      <c r="E119" s="274"/>
      <c r="F119" s="275" t="str">
        <f>IF(ISBLANK(E119),IF(ABS(D119)&lt;=$B$145,"","Commentary Required"),"")</f>
        <v/>
      </c>
    </row>
    <row r="120" spans="1:6" ht="15.75" thickBot="1">
      <c r="A120" s="253" t="s">
        <v>754</v>
      </c>
      <c r="B120" s="246"/>
      <c r="C120" s="25">
        <f>'F.1 EBS'!B127</f>
        <v>0</v>
      </c>
      <c r="D120" s="242"/>
      <c r="E120" s="273"/>
      <c r="F120" s="273"/>
    </row>
    <row r="121" spans="1:6" ht="15.75" thickBot="1">
      <c r="A121" s="253" t="s">
        <v>755</v>
      </c>
      <c r="B121" s="246"/>
      <c r="C121" s="25">
        <f>'F.1 EBS'!B128</f>
        <v>0</v>
      </c>
      <c r="D121" s="242"/>
      <c r="E121" s="273"/>
      <c r="F121" s="273"/>
    </row>
    <row r="122" spans="1:6" ht="15.75" thickBot="1">
      <c r="A122" s="259" t="s">
        <v>756</v>
      </c>
      <c r="B122" s="246"/>
      <c r="C122" s="25">
        <f>'F.1 EBS'!B129</f>
        <v>0</v>
      </c>
      <c r="D122" s="58">
        <f t="shared" ref="D122:D133" si="0">C122-B122</f>
        <v>0</v>
      </c>
      <c r="E122" s="274"/>
      <c r="F122" s="275" t="str">
        <f t="shared" ref="F122:F133" si="1">IF(ISBLANK(E122),IF(ABS(D122)&lt;=$B$145,"","Commentary Required"),"")</f>
        <v/>
      </c>
    </row>
    <row r="123" spans="1:6" ht="15.75" thickBot="1">
      <c r="A123" s="259" t="s">
        <v>757</v>
      </c>
      <c r="B123" s="246"/>
      <c r="C123" s="25">
        <f>'F.1 EBS'!B130</f>
        <v>0</v>
      </c>
      <c r="D123" s="58">
        <f t="shared" si="0"/>
        <v>0</v>
      </c>
      <c r="E123" s="274"/>
      <c r="F123" s="275" t="str">
        <f t="shared" si="1"/>
        <v/>
      </c>
    </row>
    <row r="124" spans="1:6" ht="15.75" thickBot="1">
      <c r="A124" s="259" t="s">
        <v>758</v>
      </c>
      <c r="B124" s="246"/>
      <c r="C124" s="25">
        <f>'F.1 EBS'!B131</f>
        <v>0</v>
      </c>
      <c r="D124" s="58">
        <f t="shared" si="0"/>
        <v>0</v>
      </c>
      <c r="E124" s="274"/>
      <c r="F124" s="275" t="str">
        <f t="shared" si="1"/>
        <v/>
      </c>
    </row>
    <row r="125" spans="1:6" ht="15.75" thickBot="1">
      <c r="A125" s="259" t="s">
        <v>759</v>
      </c>
      <c r="B125" s="246"/>
      <c r="C125" s="25">
        <f>'F.1 EBS'!B132</f>
        <v>0</v>
      </c>
      <c r="D125" s="58">
        <f t="shared" si="0"/>
        <v>0</v>
      </c>
      <c r="E125" s="274"/>
      <c r="F125" s="275" t="str">
        <f t="shared" si="1"/>
        <v/>
      </c>
    </row>
    <row r="126" spans="1:6" ht="26.25" thickBot="1">
      <c r="A126" s="259" t="s">
        <v>760</v>
      </c>
      <c r="B126" s="246"/>
      <c r="C126" s="25">
        <f>'F.1 EBS'!B133</f>
        <v>0</v>
      </c>
      <c r="D126" s="58">
        <f t="shared" si="0"/>
        <v>0</v>
      </c>
      <c r="E126" s="274"/>
      <c r="F126" s="275" t="str">
        <f t="shared" si="1"/>
        <v/>
      </c>
    </row>
    <row r="127" spans="1:6" ht="15.75" thickBot="1">
      <c r="A127" s="280" t="str">
        <f>IF(ISBLANK('F.1 EBS'!A134),"",'F.1 EBS'!A134)</f>
        <v/>
      </c>
      <c r="B127" s="246"/>
      <c r="C127" s="25">
        <f>'F.1 EBS'!B134</f>
        <v>0</v>
      </c>
      <c r="D127" s="58">
        <f t="shared" si="0"/>
        <v>0</v>
      </c>
      <c r="E127" s="274"/>
      <c r="F127" s="275" t="str">
        <f t="shared" si="1"/>
        <v/>
      </c>
    </row>
    <row r="128" spans="1:6" ht="15.75" thickBot="1">
      <c r="A128" s="280" t="str">
        <f>IF(ISBLANK('F.1 EBS'!A135),"",'F.1 EBS'!A135)</f>
        <v/>
      </c>
      <c r="B128" s="246"/>
      <c r="C128" s="25">
        <f>'F.1 EBS'!B135</f>
        <v>0</v>
      </c>
      <c r="D128" s="58">
        <f t="shared" si="0"/>
        <v>0</v>
      </c>
      <c r="E128" s="274"/>
      <c r="F128" s="275" t="str">
        <f t="shared" si="1"/>
        <v/>
      </c>
    </row>
    <row r="129" spans="1:6" ht="15.75" thickBot="1">
      <c r="A129" s="280" t="str">
        <f>IF(ISBLANK('F.1 EBS'!A136),"",'F.1 EBS'!A136)</f>
        <v/>
      </c>
      <c r="B129" s="246"/>
      <c r="C129" s="25">
        <f>'F.1 EBS'!B136</f>
        <v>0</v>
      </c>
      <c r="D129" s="58">
        <f t="shared" si="0"/>
        <v>0</v>
      </c>
      <c r="E129" s="274"/>
      <c r="F129" s="275" t="str">
        <f t="shared" si="1"/>
        <v/>
      </c>
    </row>
    <row r="130" spans="1:6" ht="26.25" thickBot="1">
      <c r="A130" s="250" t="s">
        <v>761</v>
      </c>
      <c r="B130" s="25">
        <f>SUM(B119,B122:B126)</f>
        <v>0</v>
      </c>
      <c r="C130" s="25">
        <f>SUM(C119,C122:C126)</f>
        <v>0</v>
      </c>
      <c r="D130" s="58">
        <f t="shared" si="0"/>
        <v>0</v>
      </c>
      <c r="E130" s="274"/>
      <c r="F130" s="275" t="str">
        <f t="shared" si="1"/>
        <v/>
      </c>
    </row>
    <row r="131" spans="1:6" ht="15.75" thickBot="1">
      <c r="A131" s="259" t="s">
        <v>762</v>
      </c>
      <c r="B131" s="246"/>
      <c r="C131" s="25">
        <f>'F.1 EBS'!B138</f>
        <v>0</v>
      </c>
      <c r="D131" s="58">
        <f t="shared" si="0"/>
        <v>0</v>
      </c>
      <c r="E131" s="274"/>
      <c r="F131" s="275" t="str">
        <f t="shared" si="1"/>
        <v/>
      </c>
    </row>
    <row r="132" spans="1:6" ht="15.75" thickBot="1">
      <c r="A132" s="259" t="s">
        <v>763</v>
      </c>
      <c r="B132" s="246"/>
      <c r="C132" s="25">
        <f>'F.1 EBS'!B139</f>
        <v>0</v>
      </c>
      <c r="D132" s="58">
        <f t="shared" si="0"/>
        <v>0</v>
      </c>
      <c r="E132" s="274"/>
      <c r="F132" s="275" t="str">
        <f t="shared" si="1"/>
        <v/>
      </c>
    </row>
    <row r="133" spans="1:6" ht="15.75" thickBot="1">
      <c r="A133" s="264" t="s">
        <v>764</v>
      </c>
      <c r="B133" s="44">
        <f>SUM(B130:B132)</f>
        <v>0</v>
      </c>
      <c r="C133" s="63">
        <f>SUM(C130:C132)</f>
        <v>0</v>
      </c>
      <c r="D133" s="58">
        <f t="shared" si="0"/>
        <v>0</v>
      </c>
      <c r="E133" s="281"/>
      <c r="F133" s="275" t="str">
        <f t="shared" si="1"/>
        <v/>
      </c>
    </row>
    <row r="134" spans="1:6" ht="15.75" thickBot="1">
      <c r="A134" s="265"/>
      <c r="B134" s="21"/>
      <c r="C134" s="21"/>
      <c r="D134" s="21"/>
      <c r="E134" s="64"/>
      <c r="F134" s="64"/>
    </row>
    <row r="135" spans="1:6" ht="15.75" thickBot="1">
      <c r="A135" s="266" t="s">
        <v>765</v>
      </c>
      <c r="B135" s="48" t="str">
        <f>IF(ABS(B116-B133)&lt;=B136,"OK","Commentary Required")</f>
        <v>OK</v>
      </c>
      <c r="C135" s="65"/>
      <c r="D135" s="65"/>
      <c r="E135" s="282"/>
      <c r="F135" s="282"/>
    </row>
    <row r="136" spans="1:6" ht="15.75" thickBot="1">
      <c r="A136" s="267" t="s">
        <v>766</v>
      </c>
      <c r="B136" s="51">
        <v>1</v>
      </c>
      <c r="C136" s="66"/>
      <c r="D136" s="66"/>
      <c r="E136" s="273"/>
      <c r="F136" s="273"/>
    </row>
    <row r="137" spans="1:6" ht="15.75" thickBot="1">
      <c r="A137" s="268" t="s">
        <v>563</v>
      </c>
      <c r="B137" s="269"/>
      <c r="C137" s="67"/>
      <c r="D137" s="67"/>
      <c r="E137" s="68"/>
      <c r="F137" s="68"/>
    </row>
    <row r="138" spans="1:6" ht="15.75" thickBot="1">
      <c r="A138" s="283" t="s">
        <v>787</v>
      </c>
      <c r="B138" s="58">
        <f>COUNTIF(F:F,"Commentary required")</f>
        <v>0</v>
      </c>
      <c r="C138" s="21"/>
      <c r="D138" s="21"/>
      <c r="E138" s="21"/>
      <c r="F138" s="21"/>
    </row>
    <row r="139" spans="1:6" ht="15.75" thickBot="1">
      <c r="A139" s="283" t="s">
        <v>775</v>
      </c>
      <c r="B139" s="48" t="str">
        <f>IF(B138&gt;=1,"Explanation Required","OK")</f>
        <v>OK</v>
      </c>
      <c r="C139" s="21"/>
      <c r="D139" s="21"/>
      <c r="E139" s="21"/>
      <c r="F139" s="21"/>
    </row>
    <row r="140" spans="1:6" ht="15" customHeight="1" thickBot="1">
      <c r="A140" s="268" t="s">
        <v>566</v>
      </c>
      <c r="B140" s="269"/>
      <c r="C140" s="21"/>
      <c r="D140" s="21"/>
      <c r="E140" s="21"/>
      <c r="F140" s="21"/>
    </row>
    <row r="141" spans="1:6">
      <c r="A141" s="265"/>
      <c r="B141" s="21"/>
      <c r="C141" s="21"/>
      <c r="D141" s="21"/>
      <c r="E141" s="21"/>
      <c r="F141" s="21"/>
    </row>
    <row r="142" spans="1:6" ht="15.75" thickBot="1">
      <c r="A142" s="265" t="s">
        <v>788</v>
      </c>
      <c r="B142" s="21"/>
      <c r="C142" s="21"/>
      <c r="D142" s="21"/>
      <c r="E142" s="21"/>
      <c r="F142" s="21"/>
    </row>
    <row r="143" spans="1:6" ht="15.75" thickBot="1">
      <c r="A143" s="14" t="s">
        <v>567</v>
      </c>
      <c r="B143" s="284"/>
      <c r="C143" s="21"/>
      <c r="D143" s="21"/>
      <c r="E143" s="21"/>
      <c r="F143" s="21"/>
    </row>
    <row r="144" spans="1:6" ht="15.75" thickBot="1">
      <c r="A144" s="14" t="s">
        <v>789</v>
      </c>
      <c r="B144" s="285"/>
      <c r="C144" s="21"/>
      <c r="D144" s="21"/>
      <c r="E144" s="21"/>
      <c r="F144" s="21"/>
    </row>
    <row r="145" spans="1:6" ht="15.75" thickBot="1">
      <c r="A145" s="14" t="s">
        <v>790</v>
      </c>
      <c r="B145" s="286"/>
      <c r="C145" s="21"/>
      <c r="D145" s="21"/>
      <c r="E145" s="21"/>
      <c r="F145" s="21"/>
    </row>
    <row r="146" spans="1:6">
      <c r="A146" s="265"/>
      <c r="B146" s="21"/>
      <c r="C146" s="21"/>
      <c r="D146" s="21"/>
      <c r="E146" s="21"/>
      <c r="F146" s="21"/>
    </row>
    <row r="147" spans="1:6">
      <c r="A147" s="265"/>
      <c r="B147" s="21"/>
      <c r="C147" s="21"/>
      <c r="D147" s="21"/>
      <c r="E147" s="21"/>
      <c r="F147" s="21"/>
    </row>
    <row r="148" spans="1:6">
      <c r="A148" s="265"/>
      <c r="B148" s="21"/>
      <c r="C148" s="21"/>
      <c r="D148" s="21"/>
      <c r="E148" s="21"/>
      <c r="F148" s="21"/>
    </row>
    <row r="149" spans="1:6">
      <c r="A149" s="265"/>
      <c r="B149" s="21"/>
      <c r="C149" s="21"/>
      <c r="D149" s="21"/>
      <c r="E149" s="21"/>
      <c r="F149" s="21"/>
    </row>
  </sheetData>
  <sheetProtection insertHyperlinks="0"/>
  <mergeCells count="1">
    <mergeCell ref="A10:A11"/>
  </mergeCells>
  <conditionalFormatting sqref="A135:XFD135">
    <cfRule type="cellIs" dxfId="172" priority="61" operator="equal">
      <formula>"Commentary Required"</formula>
    </cfRule>
  </conditionalFormatting>
  <conditionalFormatting sqref="B135">
    <cfRule type="cellIs" dxfId="171" priority="41" operator="equal">
      <formula>"OK"</formula>
    </cfRule>
  </conditionalFormatting>
  <conditionalFormatting sqref="B139">
    <cfRule type="cellIs" dxfId="170" priority="40" operator="equal">
      <formula>"Commentary Required"</formula>
    </cfRule>
    <cfRule type="cellIs" dxfId="169" priority="39" operator="equal">
      <formula>"OK"</formula>
    </cfRule>
  </conditionalFormatting>
  <conditionalFormatting sqref="E15">
    <cfRule type="cellIs" dxfId="168" priority="60" operator="equal">
      <formula>"Commentary Required"</formula>
    </cfRule>
  </conditionalFormatting>
  <conditionalFormatting sqref="E18:E19">
    <cfRule type="cellIs" dxfId="167" priority="59" operator="equal">
      <formula>"Commentary Required"</formula>
    </cfRule>
  </conditionalFormatting>
  <conditionalFormatting sqref="E26">
    <cfRule type="cellIs" dxfId="166" priority="58" operator="equal">
      <formula>"Commentary Required"</formula>
    </cfRule>
  </conditionalFormatting>
  <conditionalFormatting sqref="E32:E33">
    <cfRule type="cellIs" dxfId="165" priority="57" operator="equal">
      <formula>"Commentary Required"</formula>
    </cfRule>
  </conditionalFormatting>
  <conditionalFormatting sqref="E36:E37">
    <cfRule type="cellIs" dxfId="164" priority="56" operator="equal">
      <formula>"Commentary Required"</formula>
    </cfRule>
  </conditionalFormatting>
  <conditionalFormatting sqref="E40:E41">
    <cfRule type="cellIs" dxfId="163" priority="55" operator="equal">
      <formula>"Commentary Required"</formula>
    </cfRule>
  </conditionalFormatting>
  <conditionalFormatting sqref="E44">
    <cfRule type="cellIs" dxfId="162" priority="54" operator="equal">
      <formula>"Commentary Required"</formula>
    </cfRule>
  </conditionalFormatting>
  <conditionalFormatting sqref="E47">
    <cfRule type="cellIs" dxfId="161" priority="53" operator="equal">
      <formula>"Commentary Required"</formula>
    </cfRule>
  </conditionalFormatting>
  <conditionalFormatting sqref="E50">
    <cfRule type="cellIs" dxfId="160" priority="52" operator="equal">
      <formula>"Commentary Required"</formula>
    </cfRule>
  </conditionalFormatting>
  <conditionalFormatting sqref="E52:E53">
    <cfRule type="cellIs" dxfId="159" priority="51" operator="equal">
      <formula>"Commentary Required"</formula>
    </cfRule>
  </conditionalFormatting>
  <conditionalFormatting sqref="E68">
    <cfRule type="cellIs" dxfId="158" priority="50" operator="equal">
      <formula>"Commentary Required"</formula>
    </cfRule>
  </conditionalFormatting>
  <conditionalFormatting sqref="E70">
    <cfRule type="cellIs" dxfId="157" priority="49" operator="equal">
      <formula>"Commentary Required"</formula>
    </cfRule>
  </conditionalFormatting>
  <conditionalFormatting sqref="E73:E74">
    <cfRule type="cellIs" dxfId="156" priority="48" operator="equal">
      <formula>"Commentary Required"</formula>
    </cfRule>
  </conditionalFormatting>
  <conditionalFormatting sqref="E81">
    <cfRule type="cellIs" dxfId="155" priority="47" operator="equal">
      <formula>"Commentary Required"</formula>
    </cfRule>
  </conditionalFormatting>
  <conditionalFormatting sqref="E88:E92">
    <cfRule type="cellIs" dxfId="154" priority="46" operator="equal">
      <formula>"Commentary Required"</formula>
    </cfRule>
  </conditionalFormatting>
  <conditionalFormatting sqref="E112:E113">
    <cfRule type="cellIs" dxfId="153" priority="45" operator="equal">
      <formula>"Commentary Required"</formula>
    </cfRule>
  </conditionalFormatting>
  <conditionalFormatting sqref="E115:E116">
    <cfRule type="cellIs" dxfId="152" priority="44" operator="equal">
      <formula>"Commentary Required"</formula>
    </cfRule>
  </conditionalFormatting>
  <conditionalFormatting sqref="E119">
    <cfRule type="cellIs" dxfId="151" priority="42" operator="equal">
      <formula>"Commentary Required"</formula>
    </cfRule>
  </conditionalFormatting>
  <conditionalFormatting sqref="E122:E133">
    <cfRule type="cellIs" dxfId="150" priority="43" operator="equal">
      <formula>"Commentary Required"</formula>
    </cfRule>
  </conditionalFormatting>
  <conditionalFormatting sqref="F15">
    <cfRule type="cellIs" dxfId="149" priority="38" operator="equal">
      <formula>"Commentary Required"</formula>
    </cfRule>
    <cfRule type="cellIs" dxfId="148" priority="37" operator="equal">
      <formula>"OK"</formula>
    </cfRule>
  </conditionalFormatting>
  <conditionalFormatting sqref="F18:F19">
    <cfRule type="cellIs" dxfId="147" priority="36" operator="equal">
      <formula>"Commentary Required"</formula>
    </cfRule>
    <cfRule type="cellIs" dxfId="146" priority="35" operator="equal">
      <formula>"OK"</formula>
    </cfRule>
  </conditionalFormatting>
  <conditionalFormatting sqref="F26">
    <cfRule type="cellIs" dxfId="145" priority="33" operator="equal">
      <formula>"OK"</formula>
    </cfRule>
    <cfRule type="cellIs" dxfId="144" priority="34" operator="equal">
      <formula>"Commentary Required"</formula>
    </cfRule>
  </conditionalFormatting>
  <conditionalFormatting sqref="F32:F33">
    <cfRule type="cellIs" dxfId="143" priority="32" operator="equal">
      <formula>"Commentary Required"</formula>
    </cfRule>
    <cfRule type="cellIs" dxfId="142" priority="31" operator="equal">
      <formula>"OK"</formula>
    </cfRule>
  </conditionalFormatting>
  <conditionalFormatting sqref="F36:F37">
    <cfRule type="cellIs" dxfId="141" priority="30" operator="equal">
      <formula>"Commentary Required"</formula>
    </cfRule>
    <cfRule type="cellIs" dxfId="140" priority="29" operator="equal">
      <formula>"OK"</formula>
    </cfRule>
  </conditionalFormatting>
  <conditionalFormatting sqref="F40:F41">
    <cfRule type="cellIs" dxfId="139" priority="28" operator="equal">
      <formula>"Commentary Required"</formula>
    </cfRule>
    <cfRule type="cellIs" dxfId="138" priority="27" operator="equal">
      <formula>"OK"</formula>
    </cfRule>
  </conditionalFormatting>
  <conditionalFormatting sqref="F44">
    <cfRule type="cellIs" dxfId="137" priority="26" operator="equal">
      <formula>"Commentary Required"</formula>
    </cfRule>
    <cfRule type="cellIs" dxfId="136" priority="25" operator="equal">
      <formula>"OK"</formula>
    </cfRule>
  </conditionalFormatting>
  <conditionalFormatting sqref="F47">
    <cfRule type="cellIs" dxfId="135" priority="24" operator="equal">
      <formula>"Commentary Required"</formula>
    </cfRule>
    <cfRule type="cellIs" dxfId="134" priority="23" operator="equal">
      <formula>"OK"</formula>
    </cfRule>
  </conditionalFormatting>
  <conditionalFormatting sqref="F50">
    <cfRule type="cellIs" dxfId="133" priority="22" operator="equal">
      <formula>"Commentary Required"</formula>
    </cfRule>
    <cfRule type="cellIs" dxfId="132" priority="21" operator="equal">
      <formula>"OK"</formula>
    </cfRule>
  </conditionalFormatting>
  <conditionalFormatting sqref="F52:F53">
    <cfRule type="cellIs" dxfId="131" priority="20" operator="equal">
      <formula>"Commentary Required"</formula>
    </cfRule>
    <cfRule type="cellIs" dxfId="130" priority="19" operator="equal">
      <formula>"OK"</formula>
    </cfRule>
  </conditionalFormatting>
  <conditionalFormatting sqref="F68">
    <cfRule type="cellIs" dxfId="129" priority="18" operator="equal">
      <formula>"Commentary Required"</formula>
    </cfRule>
    <cfRule type="cellIs" dxfId="128" priority="17" operator="equal">
      <formula>"OK"</formula>
    </cfRule>
  </conditionalFormatting>
  <conditionalFormatting sqref="F70">
    <cfRule type="cellIs" dxfId="127" priority="15" operator="equal">
      <formula>"OK"</formula>
    </cfRule>
    <cfRule type="cellIs" dxfId="126" priority="16" operator="equal">
      <formula>"Commentary Required"</formula>
    </cfRule>
  </conditionalFormatting>
  <conditionalFormatting sqref="F73:F74">
    <cfRule type="cellIs" dxfId="125" priority="14" operator="equal">
      <formula>"Commentary Required"</formula>
    </cfRule>
    <cfRule type="cellIs" dxfId="124" priority="13" operator="equal">
      <formula>"OK"</formula>
    </cfRule>
  </conditionalFormatting>
  <conditionalFormatting sqref="F81">
    <cfRule type="cellIs" dxfId="123" priority="12" operator="equal">
      <formula>"Commentary Required"</formula>
    </cfRule>
    <cfRule type="cellIs" dxfId="122" priority="11" operator="equal">
      <formula>"OK"</formula>
    </cfRule>
  </conditionalFormatting>
  <conditionalFormatting sqref="F88:F92">
    <cfRule type="cellIs" dxfId="121" priority="10" operator="equal">
      <formula>"Commentary Required"</formula>
    </cfRule>
    <cfRule type="cellIs" dxfId="120" priority="9" operator="equal">
      <formula>"OK"</formula>
    </cfRule>
  </conditionalFormatting>
  <conditionalFormatting sqref="F112:F113">
    <cfRule type="cellIs" dxfId="119" priority="8" operator="equal">
      <formula>"Commentary Required"</formula>
    </cfRule>
    <cfRule type="cellIs" dxfId="118" priority="7" operator="equal">
      <formula>"OK"</formula>
    </cfRule>
  </conditionalFormatting>
  <conditionalFormatting sqref="F115:F116">
    <cfRule type="cellIs" dxfId="117" priority="6" operator="equal">
      <formula>"Commentary Required"</formula>
    </cfRule>
    <cfRule type="cellIs" dxfId="116" priority="5" operator="equal">
      <formula>"OK"</formula>
    </cfRule>
  </conditionalFormatting>
  <conditionalFormatting sqref="F119">
    <cfRule type="cellIs" dxfId="115" priority="4" operator="equal">
      <formula>"Commentary Required"</formula>
    </cfRule>
    <cfRule type="cellIs" dxfId="114" priority="3" operator="equal">
      <formula>"OK"</formula>
    </cfRule>
  </conditionalFormatting>
  <conditionalFormatting sqref="F122:F133">
    <cfRule type="cellIs" dxfId="113" priority="1" operator="equal">
      <formula>"OK"</formula>
    </cfRule>
    <cfRule type="cellIs" dxfId="112" priority="2" operator="equal">
      <formula>"Commentary Required"</formula>
    </cfRule>
  </conditionalFormatting>
  <dataValidations count="1">
    <dataValidation type="decimal" allowBlank="1" showInputMessage="1" showErrorMessage="1" errorTitle="Error" error="Please enter a number of +/- 11 digits" sqref="B144:B145 B131:B132 B120:B129 B112:B113 B99:B109 B96:B97 B93:B94 B82:B91 B78:B80 B75:B76 B68 B55:B65 B48:B52 B45:B46 B42:B43 B38:B40 B34:B36 B27:B32 B20:B25 B16:B18" xr:uid="{0C5E7461-96CF-4DE0-B14D-6E9C714ED317}">
      <formula1>-99999999999</formula1>
      <formula2>99999999999</formula2>
    </dataValidation>
  </dataValidations>
  <pageMargins left="0.7" right="0.7" top="0.75" bottom="0.75" header="0.3" footer="0.3"/>
  <pageSetup paperSize="8" scale="54" fitToHeight="2" orientation="portrait" r:id="rId1"/>
  <drawing r:id="rId2"/>
  <legacyDrawing r:id="rId3"/>
  <controls>
    <mc:AlternateContent xmlns:mc="http://schemas.openxmlformats.org/markup-compatibility/2006">
      <mc:Choice Requires="x14">
        <control shapeId="5121" r:id="rId4" name="F1A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4</xdr:col>
                <xdr:colOff>1657350</xdr:colOff>
                <xdr:row>3</xdr:row>
                <xdr:rowOff>114300</xdr:rowOff>
              </to>
            </anchor>
          </controlPr>
        </control>
      </mc:Choice>
      <mc:Fallback>
        <control shapeId="5121" r:id="rId4" name="F1A_Clear_Worksheet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71412-4A39-4B25-9544-6B5E5A614F52}">
  <sheetPr codeName="Sheet50">
    <pageSetUpPr fitToPage="1"/>
  </sheetPr>
  <dimension ref="A1:S68"/>
  <sheetViews>
    <sheetView showGridLines="0" topLeftCell="B1" zoomScaleNormal="100" workbookViewId="0">
      <selection activeCell="B1" sqref="B1"/>
    </sheetView>
  </sheetViews>
  <sheetFormatPr defaultColWidth="10.42578125" defaultRowHeight="17.100000000000001" customHeight="1"/>
  <cols>
    <col min="1" max="1" width="2.42578125" style="71" hidden="1" customWidth="1"/>
    <col min="2" max="2" width="6.42578125" style="71" customWidth="1"/>
    <col min="3" max="3" width="24" style="71" customWidth="1"/>
    <col min="4" max="4" width="59" style="71" customWidth="1"/>
    <col min="5" max="15" width="13.42578125" style="71" customWidth="1"/>
    <col min="16" max="16" width="26.5703125" style="71" customWidth="1"/>
    <col min="17" max="17" width="17.42578125" style="71" customWidth="1"/>
    <col min="18" max="18" width="35.42578125" style="71" customWidth="1"/>
    <col min="19" max="19" width="12.7109375" style="71" bestFit="1" customWidth="1"/>
    <col min="20" max="21" width="10.42578125" style="72"/>
    <col min="22" max="22" width="50" style="72" bestFit="1" customWidth="1"/>
    <col min="23" max="16384" width="10.42578125" style="72"/>
  </cols>
  <sheetData>
    <row r="1" spans="1:19" s="69" customFormat="1" ht="13.15" customHeight="1">
      <c r="A1" s="287"/>
      <c r="B1" s="209" t="s">
        <v>791</v>
      </c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87"/>
      <c r="R1" s="287"/>
      <c r="S1" s="287"/>
    </row>
    <row r="2" spans="1:19" s="70" customFormat="1" ht="16.899999999999999" customHeight="1">
      <c r="A2" s="288"/>
      <c r="B2" s="210" t="s">
        <v>593</v>
      </c>
      <c r="C2" s="5"/>
      <c r="D2" s="289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288"/>
      <c r="R2" s="288"/>
      <c r="S2" s="288"/>
    </row>
    <row r="3" spans="1:19" s="70" customFormat="1" ht="16.899999999999999" customHeight="1">
      <c r="A3" s="288"/>
      <c r="B3" s="210" t="s">
        <v>594</v>
      </c>
      <c r="C3" s="5"/>
      <c r="D3" s="290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288"/>
      <c r="R3" s="288"/>
      <c r="S3" s="288"/>
    </row>
    <row r="4" spans="1:19" s="70" customFormat="1" ht="16.899999999999999" customHeight="1">
      <c r="A4" s="288"/>
      <c r="B4" s="210" t="s">
        <v>595</v>
      </c>
      <c r="C4" s="5"/>
      <c r="D4" s="291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288"/>
      <c r="R4" s="288"/>
      <c r="S4" s="288"/>
    </row>
    <row r="5" spans="1:19" ht="18" hidden="1" customHeight="1">
      <c r="A5" s="292"/>
    </row>
    <row r="6" spans="1:19" ht="18" customHeight="1">
      <c r="A6" s="292"/>
      <c r="B6" s="287" t="s">
        <v>596</v>
      </c>
      <c r="C6" s="287"/>
      <c r="D6" s="287"/>
      <c r="E6" s="287"/>
      <c r="F6" s="287"/>
      <c r="G6" s="287"/>
      <c r="H6" s="287"/>
      <c r="I6" s="287"/>
      <c r="J6" s="287"/>
      <c r="K6" s="287"/>
      <c r="L6" s="287"/>
      <c r="M6" s="287"/>
      <c r="N6" s="287"/>
      <c r="O6" s="287"/>
      <c r="P6" s="287"/>
      <c r="Q6" s="287"/>
      <c r="R6" s="287"/>
    </row>
    <row r="7" spans="1:19" ht="18" hidden="1" customHeight="1">
      <c r="A7" s="292"/>
      <c r="B7" s="287"/>
      <c r="C7" s="287"/>
      <c r="D7" s="287"/>
      <c r="E7" s="287"/>
      <c r="F7" s="287"/>
      <c r="G7" s="287"/>
      <c r="H7" s="287"/>
      <c r="I7" s="287"/>
      <c r="J7" s="287"/>
      <c r="K7" s="287"/>
      <c r="L7" s="287"/>
      <c r="M7" s="287"/>
      <c r="N7" s="287"/>
      <c r="O7" s="287"/>
      <c r="P7" s="287"/>
      <c r="Q7" s="287"/>
      <c r="R7" s="287"/>
    </row>
    <row r="8" spans="1:19" ht="60" customHeight="1">
      <c r="A8" s="292"/>
      <c r="B8" s="595" t="s">
        <v>568</v>
      </c>
      <c r="C8" s="596"/>
      <c r="D8" s="597"/>
      <c r="E8" s="598"/>
      <c r="F8" s="599"/>
      <c r="G8" s="599"/>
      <c r="H8" s="599"/>
      <c r="I8" s="599"/>
      <c r="J8" s="599"/>
      <c r="K8" s="599"/>
      <c r="L8" s="599"/>
      <c r="M8" s="600"/>
      <c r="P8" s="293"/>
      <c r="Q8" s="293"/>
      <c r="R8" s="293"/>
    </row>
    <row r="9" spans="1:19" ht="18" customHeight="1">
      <c r="A9" s="292"/>
      <c r="B9" s="287"/>
      <c r="C9" s="287"/>
      <c r="D9" s="287"/>
      <c r="E9" s="287"/>
      <c r="F9" s="287"/>
      <c r="G9" s="287"/>
      <c r="H9" s="287"/>
      <c r="I9" s="287"/>
      <c r="J9" s="287"/>
      <c r="K9" s="287"/>
      <c r="L9" s="287"/>
      <c r="M9" s="287"/>
      <c r="N9" s="287"/>
      <c r="O9" s="287"/>
      <c r="P9" s="287"/>
      <c r="Q9" s="287"/>
      <c r="R9" s="287"/>
    </row>
    <row r="10" spans="1:19" ht="14.25">
      <c r="B10" s="601" t="s">
        <v>600</v>
      </c>
      <c r="C10" s="602"/>
      <c r="D10" s="603"/>
      <c r="E10" s="294" t="s">
        <v>601</v>
      </c>
      <c r="F10" s="294" t="s">
        <v>602</v>
      </c>
      <c r="G10" s="294" t="s">
        <v>603</v>
      </c>
      <c r="H10" s="294" t="s">
        <v>604</v>
      </c>
      <c r="I10" s="294" t="s">
        <v>605</v>
      </c>
      <c r="J10" s="294" t="s">
        <v>606</v>
      </c>
      <c r="K10" s="294" t="s">
        <v>607</v>
      </c>
      <c r="L10" s="294" t="s">
        <v>608</v>
      </c>
      <c r="M10" s="294" t="s">
        <v>609</v>
      </c>
      <c r="N10" s="294" t="s">
        <v>610</v>
      </c>
      <c r="O10" s="294" t="s">
        <v>611</v>
      </c>
      <c r="P10" s="294" t="s">
        <v>612</v>
      </c>
      <c r="Q10" s="294" t="s">
        <v>613</v>
      </c>
      <c r="R10" s="294" t="s">
        <v>614</v>
      </c>
    </row>
    <row r="11" spans="1:19" ht="38.25" customHeight="1">
      <c r="B11" s="288" t="s">
        <v>792</v>
      </c>
      <c r="C11" s="295"/>
      <c r="D11" s="295"/>
      <c r="E11" s="296" t="s">
        <v>793</v>
      </c>
      <c r="F11" s="297"/>
      <c r="G11" s="297"/>
      <c r="H11" s="297"/>
      <c r="I11" s="297"/>
      <c r="J11" s="297"/>
      <c r="K11" s="297"/>
      <c r="L11" s="297"/>
      <c r="M11" s="297"/>
      <c r="N11" s="297"/>
      <c r="O11" s="297"/>
      <c r="P11" s="298"/>
      <c r="Q11" s="299" t="s">
        <v>794</v>
      </c>
      <c r="R11" s="299" t="s">
        <v>795</v>
      </c>
      <c r="S11" s="300" t="s">
        <v>796</v>
      </c>
    </row>
    <row r="12" spans="1:19" ht="51">
      <c r="B12" s="604" t="s">
        <v>569</v>
      </c>
      <c r="C12" s="605"/>
      <c r="D12" s="606"/>
      <c r="E12" s="302" t="s">
        <v>70</v>
      </c>
      <c r="F12" s="302" t="s">
        <v>73</v>
      </c>
      <c r="G12" s="302" t="s">
        <v>74</v>
      </c>
      <c r="H12" s="302" t="s">
        <v>75</v>
      </c>
      <c r="I12" s="302" t="s">
        <v>76</v>
      </c>
      <c r="J12" s="302" t="s">
        <v>77</v>
      </c>
      <c r="K12" s="302" t="s">
        <v>78</v>
      </c>
      <c r="L12" s="302" t="s">
        <v>79</v>
      </c>
      <c r="M12" s="302" t="s">
        <v>80</v>
      </c>
      <c r="N12" s="302" t="s">
        <v>71</v>
      </c>
      <c r="O12" s="302" t="s">
        <v>72</v>
      </c>
      <c r="P12" s="299" t="s">
        <v>797</v>
      </c>
      <c r="Q12" s="73" t="s">
        <v>794</v>
      </c>
      <c r="R12" s="73" t="s">
        <v>795</v>
      </c>
    </row>
    <row r="13" spans="1:19" ht="14.25" customHeight="1">
      <c r="A13" s="303"/>
      <c r="B13" s="304" t="s">
        <v>798</v>
      </c>
      <c r="C13" s="305" t="s">
        <v>570</v>
      </c>
      <c r="D13" s="306"/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74"/>
      <c r="Q13" s="74"/>
      <c r="R13" s="307"/>
    </row>
    <row r="14" spans="1:19" ht="13.9" customHeight="1">
      <c r="A14" s="303"/>
      <c r="B14" s="304" t="s">
        <v>799</v>
      </c>
      <c r="C14" s="305" t="s">
        <v>571</v>
      </c>
      <c r="D14" s="306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74"/>
      <c r="R14" s="307"/>
    </row>
    <row r="15" spans="1:19" ht="13.9" customHeight="1">
      <c r="B15" s="308" t="s">
        <v>800</v>
      </c>
      <c r="C15" s="309" t="s">
        <v>572</v>
      </c>
      <c r="D15" s="310"/>
      <c r="E15" s="307"/>
      <c r="F15" s="307"/>
      <c r="G15" s="307"/>
      <c r="H15" s="307"/>
      <c r="I15" s="307"/>
      <c r="J15" s="307"/>
      <c r="K15" s="307"/>
      <c r="L15" s="307"/>
      <c r="M15" s="307"/>
      <c r="N15" s="307"/>
      <c r="O15" s="307"/>
      <c r="P15" s="74"/>
      <c r="Q15" s="74"/>
      <c r="R15" s="307"/>
    </row>
    <row r="16" spans="1:19" ht="33.75" customHeight="1">
      <c r="B16" s="308" t="s">
        <v>801</v>
      </c>
      <c r="C16" s="309" t="s">
        <v>802</v>
      </c>
      <c r="D16" s="310"/>
      <c r="E16" s="311"/>
      <c r="F16" s="311"/>
      <c r="G16" s="311"/>
      <c r="H16" s="311"/>
      <c r="I16" s="311"/>
      <c r="J16" s="311"/>
      <c r="K16" s="311"/>
      <c r="L16" s="311"/>
      <c r="M16" s="311"/>
      <c r="N16" s="311"/>
      <c r="O16" s="311"/>
      <c r="P16" s="74"/>
      <c r="Q16" s="74"/>
      <c r="R16" s="307"/>
    </row>
    <row r="17" spans="1:19" ht="33.6" customHeight="1">
      <c r="B17" s="308" t="s">
        <v>803</v>
      </c>
      <c r="C17" s="309" t="s">
        <v>804</v>
      </c>
      <c r="D17" s="310"/>
      <c r="E17" s="312"/>
      <c r="F17" s="312"/>
      <c r="G17" s="312"/>
      <c r="H17" s="312"/>
      <c r="I17" s="312"/>
      <c r="J17" s="312"/>
      <c r="K17" s="312"/>
      <c r="L17" s="312"/>
      <c r="M17" s="312"/>
      <c r="N17" s="312"/>
      <c r="O17" s="312"/>
      <c r="P17" s="74"/>
      <c r="Q17" s="74"/>
      <c r="R17" s="307"/>
    </row>
    <row r="18" spans="1:19" ht="33.6" customHeight="1">
      <c r="B18" s="308" t="s">
        <v>805</v>
      </c>
      <c r="C18" s="309" t="s">
        <v>806</v>
      </c>
      <c r="D18" s="310"/>
      <c r="E18" s="311"/>
      <c r="F18" s="311"/>
      <c r="G18" s="311"/>
      <c r="H18" s="311"/>
      <c r="I18" s="311"/>
      <c r="J18" s="311"/>
      <c r="K18" s="311"/>
      <c r="L18" s="311"/>
      <c r="M18" s="311"/>
      <c r="N18" s="311"/>
      <c r="O18" s="311"/>
      <c r="P18" s="74"/>
      <c r="Q18" s="74"/>
      <c r="R18" s="307"/>
    </row>
    <row r="19" spans="1:19" ht="33.6" customHeight="1">
      <c r="B19" s="308" t="s">
        <v>807</v>
      </c>
      <c r="C19" s="309" t="s">
        <v>808</v>
      </c>
      <c r="D19" s="310"/>
      <c r="E19" s="311"/>
      <c r="F19" s="311"/>
      <c r="G19" s="311"/>
      <c r="H19" s="311"/>
      <c r="I19" s="311"/>
      <c r="J19" s="311"/>
      <c r="K19" s="311"/>
      <c r="L19" s="311"/>
      <c r="M19" s="311"/>
      <c r="N19" s="311"/>
      <c r="O19" s="311"/>
      <c r="P19" s="74"/>
      <c r="Q19" s="74"/>
      <c r="R19" s="307"/>
    </row>
    <row r="20" spans="1:19" ht="25.15" customHeight="1">
      <c r="B20" s="308" t="s">
        <v>809</v>
      </c>
      <c r="C20" s="309" t="s">
        <v>573</v>
      </c>
      <c r="D20" s="310"/>
      <c r="E20" s="307"/>
      <c r="F20" s="307"/>
      <c r="G20" s="307"/>
      <c r="H20" s="307"/>
      <c r="I20" s="307"/>
      <c r="J20" s="307"/>
      <c r="K20" s="307"/>
      <c r="L20" s="307"/>
      <c r="M20" s="307"/>
      <c r="N20" s="307"/>
      <c r="O20" s="307"/>
      <c r="P20" s="74"/>
      <c r="Q20" s="74"/>
      <c r="R20" s="307"/>
    </row>
    <row r="21" spans="1:19" ht="33.6" customHeight="1">
      <c r="B21" s="308" t="s">
        <v>810</v>
      </c>
      <c r="C21" s="309" t="s">
        <v>811</v>
      </c>
      <c r="D21" s="310"/>
      <c r="E21" s="312"/>
      <c r="F21" s="312"/>
      <c r="G21" s="312"/>
      <c r="H21" s="312"/>
      <c r="I21" s="312"/>
      <c r="J21" s="312"/>
      <c r="K21" s="312"/>
      <c r="L21" s="312"/>
      <c r="M21" s="312"/>
      <c r="N21" s="312"/>
      <c r="O21" s="312"/>
      <c r="P21" s="74"/>
      <c r="Q21" s="74"/>
      <c r="R21" s="307"/>
    </row>
    <row r="22" spans="1:19" ht="33.6" customHeight="1">
      <c r="B22" s="308" t="s">
        <v>812</v>
      </c>
      <c r="C22" s="309" t="s">
        <v>813</v>
      </c>
      <c r="D22" s="310"/>
      <c r="E22" s="312"/>
      <c r="F22" s="312"/>
      <c r="G22" s="312"/>
      <c r="H22" s="312"/>
      <c r="I22" s="312"/>
      <c r="J22" s="312"/>
      <c r="K22" s="312"/>
      <c r="L22" s="312"/>
      <c r="M22" s="312"/>
      <c r="N22" s="312"/>
      <c r="O22" s="312"/>
      <c r="P22" s="74"/>
      <c r="Q22" s="74"/>
      <c r="R22" s="307"/>
    </row>
    <row r="23" spans="1:19" ht="33.6" customHeight="1">
      <c r="B23" s="308" t="s">
        <v>814</v>
      </c>
      <c r="C23" s="309" t="s">
        <v>815</v>
      </c>
      <c r="D23" s="310"/>
      <c r="E23" s="312"/>
      <c r="F23" s="312"/>
      <c r="G23" s="312"/>
      <c r="H23" s="312"/>
      <c r="I23" s="312"/>
      <c r="J23" s="312"/>
      <c r="K23" s="312"/>
      <c r="L23" s="312"/>
      <c r="M23" s="312"/>
      <c r="N23" s="312"/>
      <c r="O23" s="312"/>
      <c r="P23" s="74"/>
      <c r="Q23" s="74"/>
      <c r="R23" s="307"/>
    </row>
    <row r="24" spans="1:19" ht="33.6" customHeight="1">
      <c r="B24" s="308" t="s">
        <v>816</v>
      </c>
      <c r="C24" s="309" t="s">
        <v>817</v>
      </c>
      <c r="D24" s="310"/>
      <c r="E24" s="312"/>
      <c r="F24" s="312"/>
      <c r="G24" s="312"/>
      <c r="H24" s="312"/>
      <c r="I24" s="312"/>
      <c r="J24" s="312"/>
      <c r="K24" s="312"/>
      <c r="L24" s="312"/>
      <c r="M24" s="312"/>
      <c r="N24" s="312"/>
      <c r="O24" s="312"/>
      <c r="P24" s="74"/>
      <c r="Q24" s="74"/>
      <c r="R24" s="307"/>
    </row>
    <row r="25" spans="1:19" ht="13.9" customHeight="1">
      <c r="B25" s="308" t="s">
        <v>818</v>
      </c>
      <c r="C25" s="309" t="s">
        <v>574</v>
      </c>
      <c r="D25" s="310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74"/>
      <c r="R25" s="307"/>
    </row>
    <row r="26" spans="1:19" s="76" customFormat="1" ht="18" customHeight="1">
      <c r="A26" s="313"/>
      <c r="B26" s="607" t="s">
        <v>819</v>
      </c>
      <c r="C26" s="608"/>
      <c r="D26" s="609"/>
      <c r="E26" s="75">
        <f t="shared" ref="E26:P26" si="0">SUM(E27,E34,E36,E43,E47)</f>
        <v>0</v>
      </c>
      <c r="F26" s="75">
        <f t="shared" si="0"/>
        <v>0</v>
      </c>
      <c r="G26" s="75">
        <f t="shared" si="0"/>
        <v>0</v>
      </c>
      <c r="H26" s="75">
        <f t="shared" si="0"/>
        <v>0</v>
      </c>
      <c r="I26" s="75">
        <f t="shared" si="0"/>
        <v>0</v>
      </c>
      <c r="J26" s="75">
        <f t="shared" si="0"/>
        <v>0</v>
      </c>
      <c r="K26" s="75">
        <f t="shared" si="0"/>
        <v>0</v>
      </c>
      <c r="L26" s="75">
        <f t="shared" si="0"/>
        <v>0</v>
      </c>
      <c r="M26" s="75">
        <f t="shared" si="0"/>
        <v>0</v>
      </c>
      <c r="N26" s="75">
        <f t="shared" si="0"/>
        <v>0</v>
      </c>
      <c r="O26" s="75">
        <f t="shared" ref="O26" si="1">SUM(O27,O34,O36,O43,O47)</f>
        <v>0</v>
      </c>
      <c r="P26" s="75">
        <f t="shared" si="0"/>
        <v>0</v>
      </c>
      <c r="Q26" s="75">
        <f t="shared" ref="Q26:Q62" si="2">SUM(E26:P26)</f>
        <v>0</v>
      </c>
      <c r="R26" s="307"/>
      <c r="S26" s="313"/>
    </row>
    <row r="27" spans="1:19" s="76" customFormat="1" ht="18" customHeight="1">
      <c r="A27" s="313"/>
      <c r="B27" s="314" t="s">
        <v>820</v>
      </c>
      <c r="C27" s="315"/>
      <c r="D27" s="316"/>
      <c r="E27" s="75">
        <f t="shared" ref="E27:P27" si="3">SUM(E28:E33)</f>
        <v>0</v>
      </c>
      <c r="F27" s="75">
        <f t="shared" si="3"/>
        <v>0</v>
      </c>
      <c r="G27" s="75">
        <f t="shared" si="3"/>
        <v>0</v>
      </c>
      <c r="H27" s="75">
        <f t="shared" si="3"/>
        <v>0</v>
      </c>
      <c r="I27" s="75">
        <f t="shared" si="3"/>
        <v>0</v>
      </c>
      <c r="J27" s="75">
        <f t="shared" si="3"/>
        <v>0</v>
      </c>
      <c r="K27" s="75">
        <f t="shared" si="3"/>
        <v>0</v>
      </c>
      <c r="L27" s="75">
        <f t="shared" si="3"/>
        <v>0</v>
      </c>
      <c r="M27" s="75">
        <f t="shared" si="3"/>
        <v>0</v>
      </c>
      <c r="N27" s="75">
        <f t="shared" si="3"/>
        <v>0</v>
      </c>
      <c r="O27" s="75">
        <f t="shared" ref="O27" si="4">SUM(O28:O33)</f>
        <v>0</v>
      </c>
      <c r="P27" s="75">
        <f t="shared" si="3"/>
        <v>0</v>
      </c>
      <c r="Q27" s="75">
        <f t="shared" si="2"/>
        <v>0</v>
      </c>
      <c r="R27" s="307"/>
      <c r="S27" s="313"/>
    </row>
    <row r="28" spans="1:19" s="76" customFormat="1" ht="18" customHeight="1">
      <c r="A28" s="313"/>
      <c r="B28" s="317" t="s">
        <v>821</v>
      </c>
      <c r="C28" s="315"/>
      <c r="D28" s="316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5">
        <f t="shared" si="2"/>
        <v>0</v>
      </c>
      <c r="R28" s="307"/>
      <c r="S28" s="313"/>
    </row>
    <row r="29" spans="1:19" s="76" customFormat="1" ht="18" customHeight="1">
      <c r="A29" s="313"/>
      <c r="B29" s="317" t="s">
        <v>822</v>
      </c>
      <c r="C29" s="315"/>
      <c r="D29" s="316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5">
        <f t="shared" si="2"/>
        <v>0</v>
      </c>
      <c r="R29" s="307"/>
      <c r="S29" s="313"/>
    </row>
    <row r="30" spans="1:19" s="76" customFormat="1" ht="18" customHeight="1">
      <c r="A30" s="313"/>
      <c r="B30" s="317" t="s">
        <v>823</v>
      </c>
      <c r="C30" s="315"/>
      <c r="D30" s="316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5">
        <f t="shared" si="2"/>
        <v>0</v>
      </c>
      <c r="R30" s="307"/>
      <c r="S30" s="313"/>
    </row>
    <row r="31" spans="1:19" s="76" customFormat="1" ht="18" customHeight="1">
      <c r="A31" s="313"/>
      <c r="B31" s="317" t="s">
        <v>824</v>
      </c>
      <c r="C31" s="315"/>
      <c r="D31" s="316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5">
        <f t="shared" si="2"/>
        <v>0</v>
      </c>
      <c r="R31" s="307"/>
      <c r="S31" s="313"/>
    </row>
    <row r="32" spans="1:19" s="76" customFormat="1" ht="18" customHeight="1">
      <c r="A32" s="313"/>
      <c r="B32" s="317" t="s">
        <v>825</v>
      </c>
      <c r="C32" s="315"/>
      <c r="D32" s="316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5">
        <f t="shared" si="2"/>
        <v>0</v>
      </c>
      <c r="R32" s="307"/>
      <c r="S32" s="313"/>
    </row>
    <row r="33" spans="1:19" s="76" customFormat="1" ht="18" customHeight="1">
      <c r="A33" s="313"/>
      <c r="B33" s="317" t="s">
        <v>826</v>
      </c>
      <c r="C33" s="315"/>
      <c r="D33" s="316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5">
        <f t="shared" si="2"/>
        <v>0</v>
      </c>
      <c r="R33" s="307"/>
      <c r="S33" s="313"/>
    </row>
    <row r="34" spans="1:19" s="76" customFormat="1" ht="18" customHeight="1">
      <c r="A34" s="313"/>
      <c r="B34" s="314" t="s">
        <v>827</v>
      </c>
      <c r="C34" s="315"/>
      <c r="D34" s="316"/>
      <c r="E34" s="75">
        <f t="shared" ref="E34:P34" si="5">SUM(E35)</f>
        <v>0</v>
      </c>
      <c r="F34" s="75">
        <f t="shared" si="5"/>
        <v>0</v>
      </c>
      <c r="G34" s="75">
        <f t="shared" si="5"/>
        <v>0</v>
      </c>
      <c r="H34" s="75">
        <f t="shared" si="5"/>
        <v>0</v>
      </c>
      <c r="I34" s="75">
        <f t="shared" si="5"/>
        <v>0</v>
      </c>
      <c r="J34" s="75">
        <f t="shared" si="5"/>
        <v>0</v>
      </c>
      <c r="K34" s="75">
        <f t="shared" si="5"/>
        <v>0</v>
      </c>
      <c r="L34" s="75">
        <f t="shared" si="5"/>
        <v>0</v>
      </c>
      <c r="M34" s="75">
        <f t="shared" si="5"/>
        <v>0</v>
      </c>
      <c r="N34" s="75">
        <f t="shared" si="5"/>
        <v>0</v>
      </c>
      <c r="O34" s="75">
        <f t="shared" si="5"/>
        <v>0</v>
      </c>
      <c r="P34" s="75">
        <f t="shared" si="5"/>
        <v>0</v>
      </c>
      <c r="Q34" s="75">
        <f t="shared" si="2"/>
        <v>0</v>
      </c>
      <c r="R34" s="307"/>
      <c r="S34" s="313"/>
    </row>
    <row r="35" spans="1:19" s="76" customFormat="1" ht="18" customHeight="1">
      <c r="A35" s="313"/>
      <c r="B35" s="317" t="s">
        <v>828</v>
      </c>
      <c r="C35" s="315"/>
      <c r="D35" s="316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5">
        <f t="shared" si="2"/>
        <v>0</v>
      </c>
      <c r="R35" s="307"/>
      <c r="S35" s="313"/>
    </row>
    <row r="36" spans="1:19" s="76" customFormat="1" ht="18" customHeight="1">
      <c r="A36" s="313"/>
      <c r="B36" s="314" t="s">
        <v>829</v>
      </c>
      <c r="C36" s="315"/>
      <c r="D36" s="316"/>
      <c r="E36" s="75">
        <f t="shared" ref="E36:P36" si="6">SUM(E37:E42)</f>
        <v>0</v>
      </c>
      <c r="F36" s="75">
        <f t="shared" si="6"/>
        <v>0</v>
      </c>
      <c r="G36" s="75">
        <f t="shared" si="6"/>
        <v>0</v>
      </c>
      <c r="H36" s="75">
        <f t="shared" si="6"/>
        <v>0</v>
      </c>
      <c r="I36" s="75">
        <f t="shared" si="6"/>
        <v>0</v>
      </c>
      <c r="J36" s="75">
        <f t="shared" si="6"/>
        <v>0</v>
      </c>
      <c r="K36" s="75">
        <f t="shared" si="6"/>
        <v>0</v>
      </c>
      <c r="L36" s="75">
        <f t="shared" si="6"/>
        <v>0</v>
      </c>
      <c r="M36" s="75">
        <f t="shared" si="6"/>
        <v>0</v>
      </c>
      <c r="N36" s="75">
        <f t="shared" si="6"/>
        <v>0</v>
      </c>
      <c r="O36" s="75">
        <f t="shared" ref="O36" si="7">SUM(O37:O42)</f>
        <v>0</v>
      </c>
      <c r="P36" s="75">
        <f t="shared" si="6"/>
        <v>0</v>
      </c>
      <c r="Q36" s="75">
        <f t="shared" si="2"/>
        <v>0</v>
      </c>
      <c r="R36" s="307"/>
      <c r="S36" s="313"/>
    </row>
    <row r="37" spans="1:19" s="76" customFormat="1" ht="18" customHeight="1">
      <c r="A37" s="313"/>
      <c r="B37" s="317" t="s">
        <v>830</v>
      </c>
      <c r="C37" s="315"/>
      <c r="D37" s="316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5">
        <f t="shared" si="2"/>
        <v>0</v>
      </c>
      <c r="R37" s="307"/>
      <c r="S37" s="313"/>
    </row>
    <row r="38" spans="1:19" s="76" customFormat="1" ht="18" customHeight="1">
      <c r="A38" s="313"/>
      <c r="B38" s="317" t="s">
        <v>831</v>
      </c>
      <c r="C38" s="315"/>
      <c r="D38" s="316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5">
        <f t="shared" si="2"/>
        <v>0</v>
      </c>
      <c r="R38" s="307"/>
      <c r="S38" s="313"/>
    </row>
    <row r="39" spans="1:19" s="76" customFormat="1" ht="18" customHeight="1">
      <c r="A39" s="313"/>
      <c r="B39" s="317" t="s">
        <v>832</v>
      </c>
      <c r="C39" s="315"/>
      <c r="D39" s="316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5">
        <f t="shared" si="2"/>
        <v>0</v>
      </c>
      <c r="R39" s="307"/>
      <c r="S39" s="313"/>
    </row>
    <row r="40" spans="1:19" s="76" customFormat="1" ht="18" customHeight="1">
      <c r="A40" s="313"/>
      <c r="B40" s="317" t="s">
        <v>833</v>
      </c>
      <c r="C40" s="315"/>
      <c r="D40" s="316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5">
        <f t="shared" si="2"/>
        <v>0</v>
      </c>
      <c r="R40" s="307"/>
      <c r="S40" s="313"/>
    </row>
    <row r="41" spans="1:19" s="76" customFormat="1" ht="18" customHeight="1">
      <c r="A41" s="313"/>
      <c r="B41" s="317" t="s">
        <v>834</v>
      </c>
      <c r="C41" s="315"/>
      <c r="D41" s="316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5">
        <f t="shared" si="2"/>
        <v>0</v>
      </c>
      <c r="R41" s="307"/>
      <c r="S41" s="313"/>
    </row>
    <row r="42" spans="1:19" s="76" customFormat="1" ht="18" customHeight="1">
      <c r="A42" s="313"/>
      <c r="B42" s="317" t="s">
        <v>835</v>
      </c>
      <c r="C42" s="315"/>
      <c r="D42" s="316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5">
        <f t="shared" si="2"/>
        <v>0</v>
      </c>
      <c r="R42" s="307"/>
      <c r="S42" s="313"/>
    </row>
    <row r="43" spans="1:19" s="76" customFormat="1" ht="18" customHeight="1">
      <c r="A43" s="313"/>
      <c r="B43" s="314" t="s">
        <v>836</v>
      </c>
      <c r="C43" s="315"/>
      <c r="D43" s="316"/>
      <c r="E43" s="75">
        <f t="shared" ref="E43:P43" si="8">SUM(E44:E46)</f>
        <v>0</v>
      </c>
      <c r="F43" s="75">
        <f t="shared" si="8"/>
        <v>0</v>
      </c>
      <c r="G43" s="75">
        <f t="shared" si="8"/>
        <v>0</v>
      </c>
      <c r="H43" s="75">
        <f t="shared" si="8"/>
        <v>0</v>
      </c>
      <c r="I43" s="75">
        <f t="shared" si="8"/>
        <v>0</v>
      </c>
      <c r="J43" s="75">
        <f t="shared" si="8"/>
        <v>0</v>
      </c>
      <c r="K43" s="75">
        <f t="shared" si="8"/>
        <v>0</v>
      </c>
      <c r="L43" s="75">
        <f t="shared" si="8"/>
        <v>0</v>
      </c>
      <c r="M43" s="75">
        <f t="shared" si="8"/>
        <v>0</v>
      </c>
      <c r="N43" s="75">
        <f t="shared" si="8"/>
        <v>0</v>
      </c>
      <c r="O43" s="75">
        <f t="shared" ref="O43" si="9">SUM(O44:O46)</f>
        <v>0</v>
      </c>
      <c r="P43" s="75">
        <f t="shared" si="8"/>
        <v>0</v>
      </c>
      <c r="Q43" s="75">
        <f t="shared" si="2"/>
        <v>0</v>
      </c>
      <c r="R43" s="307"/>
      <c r="S43" s="313"/>
    </row>
    <row r="44" spans="1:19" s="76" customFormat="1" ht="18" customHeight="1">
      <c r="A44" s="313"/>
      <c r="B44" s="317" t="s">
        <v>837</v>
      </c>
      <c r="C44" s="315"/>
      <c r="D44" s="316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5">
        <f t="shared" si="2"/>
        <v>0</v>
      </c>
      <c r="R44" s="307"/>
      <c r="S44" s="313"/>
    </row>
    <row r="45" spans="1:19" s="76" customFormat="1" ht="18" customHeight="1">
      <c r="A45" s="313"/>
      <c r="B45" s="317" t="s">
        <v>838</v>
      </c>
      <c r="C45" s="315"/>
      <c r="D45" s="316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5">
        <f t="shared" si="2"/>
        <v>0</v>
      </c>
      <c r="R45" s="307"/>
      <c r="S45" s="313"/>
    </row>
    <row r="46" spans="1:19" s="76" customFormat="1" ht="18" customHeight="1">
      <c r="A46" s="313"/>
      <c r="B46" s="317" t="s">
        <v>839</v>
      </c>
      <c r="C46" s="315"/>
      <c r="D46" s="316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5">
        <f t="shared" si="2"/>
        <v>0</v>
      </c>
      <c r="R46" s="307"/>
      <c r="S46" s="313"/>
    </row>
    <row r="47" spans="1:19" s="76" customFormat="1" ht="18" customHeight="1">
      <c r="A47" s="313"/>
      <c r="B47" s="314" t="s">
        <v>840</v>
      </c>
      <c r="C47" s="315"/>
      <c r="D47" s="316"/>
      <c r="E47" s="75">
        <f t="shared" ref="E47:P47" si="10">SUM(E48:E51)</f>
        <v>0</v>
      </c>
      <c r="F47" s="75">
        <f t="shared" si="10"/>
        <v>0</v>
      </c>
      <c r="G47" s="75">
        <f t="shared" si="10"/>
        <v>0</v>
      </c>
      <c r="H47" s="75">
        <f t="shared" si="10"/>
        <v>0</v>
      </c>
      <c r="I47" s="75">
        <f t="shared" si="10"/>
        <v>0</v>
      </c>
      <c r="J47" s="75">
        <f t="shared" si="10"/>
        <v>0</v>
      </c>
      <c r="K47" s="75">
        <f t="shared" si="10"/>
        <v>0</v>
      </c>
      <c r="L47" s="75">
        <f t="shared" si="10"/>
        <v>0</v>
      </c>
      <c r="M47" s="75">
        <f t="shared" si="10"/>
        <v>0</v>
      </c>
      <c r="N47" s="75">
        <f t="shared" si="10"/>
        <v>0</v>
      </c>
      <c r="O47" s="75">
        <f t="shared" ref="O47" si="11">SUM(O48:O51)</f>
        <v>0</v>
      </c>
      <c r="P47" s="75">
        <f t="shared" si="10"/>
        <v>0</v>
      </c>
      <c r="Q47" s="75">
        <f t="shared" si="2"/>
        <v>0</v>
      </c>
      <c r="R47" s="307"/>
      <c r="S47" s="313"/>
    </row>
    <row r="48" spans="1:19" s="76" customFormat="1" ht="18" customHeight="1">
      <c r="A48" s="313"/>
      <c r="B48" s="317" t="s">
        <v>841</v>
      </c>
      <c r="C48" s="315"/>
      <c r="D48" s="316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5">
        <f t="shared" si="2"/>
        <v>0</v>
      </c>
      <c r="R48" s="307"/>
      <c r="S48" s="313"/>
    </row>
    <row r="49" spans="1:19" s="76" customFormat="1" ht="18" customHeight="1">
      <c r="A49" s="313"/>
      <c r="B49" s="317" t="s">
        <v>842</v>
      </c>
      <c r="C49" s="315"/>
      <c r="D49" s="316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5">
        <f t="shared" si="2"/>
        <v>0</v>
      </c>
      <c r="R49" s="307"/>
      <c r="S49" s="313"/>
    </row>
    <row r="50" spans="1:19" s="76" customFormat="1" ht="18" customHeight="1">
      <c r="A50" s="313"/>
      <c r="B50" s="317" t="s">
        <v>843</v>
      </c>
      <c r="C50" s="315"/>
      <c r="D50" s="316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8"/>
      <c r="Q50" s="75">
        <f t="shared" si="2"/>
        <v>0</v>
      </c>
      <c r="R50" s="307"/>
      <c r="S50" s="313"/>
    </row>
    <row r="51" spans="1:19" s="76" customFormat="1" ht="18" customHeight="1">
      <c r="A51" s="313"/>
      <c r="B51" s="317" t="s">
        <v>844</v>
      </c>
      <c r="C51" s="315"/>
      <c r="D51" s="316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5">
        <f t="shared" si="2"/>
        <v>0</v>
      </c>
      <c r="R51" s="307"/>
      <c r="S51" s="313"/>
    </row>
    <row r="52" spans="1:19" ht="18" customHeight="1">
      <c r="B52" s="318" t="s">
        <v>845</v>
      </c>
      <c r="C52" s="319"/>
      <c r="D52" s="320"/>
      <c r="E52" s="79">
        <f t="shared" ref="E52:P52" si="12">SUM(E53,E56:E62)</f>
        <v>0</v>
      </c>
      <c r="F52" s="79">
        <f t="shared" si="12"/>
        <v>0</v>
      </c>
      <c r="G52" s="79">
        <f t="shared" si="12"/>
        <v>0</v>
      </c>
      <c r="H52" s="79">
        <f t="shared" si="12"/>
        <v>0</v>
      </c>
      <c r="I52" s="79">
        <f t="shared" si="12"/>
        <v>0</v>
      </c>
      <c r="J52" s="79">
        <f t="shared" si="12"/>
        <v>0</v>
      </c>
      <c r="K52" s="79">
        <f t="shared" si="12"/>
        <v>0</v>
      </c>
      <c r="L52" s="79">
        <f t="shared" si="12"/>
        <v>0</v>
      </c>
      <c r="M52" s="79">
        <f t="shared" si="12"/>
        <v>0</v>
      </c>
      <c r="N52" s="79">
        <f t="shared" si="12"/>
        <v>0</v>
      </c>
      <c r="O52" s="79">
        <f t="shared" ref="O52" si="13">SUM(O53,O56:O62)</f>
        <v>0</v>
      </c>
      <c r="P52" s="79">
        <f t="shared" si="12"/>
        <v>0</v>
      </c>
      <c r="Q52" s="75">
        <f t="shared" si="2"/>
        <v>0</v>
      </c>
      <c r="R52" s="307"/>
    </row>
    <row r="53" spans="1:19" ht="18" customHeight="1">
      <c r="B53" s="317" t="s">
        <v>846</v>
      </c>
      <c r="C53" s="315"/>
      <c r="D53" s="316"/>
      <c r="E53" s="79">
        <f t="shared" ref="E53:P53" si="14">SUM(E54:E55)</f>
        <v>0</v>
      </c>
      <c r="F53" s="79">
        <f t="shared" si="14"/>
        <v>0</v>
      </c>
      <c r="G53" s="79">
        <f t="shared" si="14"/>
        <v>0</v>
      </c>
      <c r="H53" s="79">
        <f t="shared" si="14"/>
        <v>0</v>
      </c>
      <c r="I53" s="79">
        <f t="shared" si="14"/>
        <v>0</v>
      </c>
      <c r="J53" s="79">
        <f t="shared" si="14"/>
        <v>0</v>
      </c>
      <c r="K53" s="79">
        <f t="shared" si="14"/>
        <v>0</v>
      </c>
      <c r="L53" s="79">
        <f t="shared" si="14"/>
        <v>0</v>
      </c>
      <c r="M53" s="79">
        <f t="shared" si="14"/>
        <v>0</v>
      </c>
      <c r="N53" s="79">
        <f t="shared" si="14"/>
        <v>0</v>
      </c>
      <c r="O53" s="79">
        <f t="shared" ref="O53" si="15">SUM(O54:O55)</f>
        <v>0</v>
      </c>
      <c r="P53" s="79">
        <f t="shared" si="14"/>
        <v>0</v>
      </c>
      <c r="Q53" s="75">
        <f t="shared" si="2"/>
        <v>0</v>
      </c>
      <c r="R53" s="307"/>
    </row>
    <row r="54" spans="1:19" ht="18" customHeight="1">
      <c r="B54" s="321" t="s">
        <v>847</v>
      </c>
      <c r="C54" s="322"/>
      <c r="D54" s="323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7"/>
      <c r="Q54" s="75">
        <f t="shared" si="2"/>
        <v>0</v>
      </c>
      <c r="R54" s="307"/>
    </row>
    <row r="55" spans="1:19" ht="18" customHeight="1">
      <c r="B55" s="321" t="s">
        <v>848</v>
      </c>
      <c r="C55" s="322"/>
      <c r="D55" s="323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5">
        <f t="shared" si="2"/>
        <v>0</v>
      </c>
      <c r="R55" s="307"/>
    </row>
    <row r="56" spans="1:19" ht="18" customHeight="1">
      <c r="B56" s="317" t="s">
        <v>724</v>
      </c>
      <c r="C56" s="315"/>
      <c r="D56" s="316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5">
        <f t="shared" si="2"/>
        <v>0</v>
      </c>
      <c r="R56" s="307"/>
    </row>
    <row r="57" spans="1:19" ht="18" customHeight="1">
      <c r="B57" s="317" t="s">
        <v>725</v>
      </c>
      <c r="C57" s="315"/>
      <c r="D57" s="316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5">
        <f t="shared" si="2"/>
        <v>0</v>
      </c>
      <c r="R57" s="307"/>
    </row>
    <row r="58" spans="1:19" ht="18" customHeight="1">
      <c r="B58" s="317" t="s">
        <v>726</v>
      </c>
      <c r="C58" s="315"/>
      <c r="D58" s="316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5">
        <f t="shared" si="2"/>
        <v>0</v>
      </c>
      <c r="R58" s="307"/>
    </row>
    <row r="59" spans="1:19" ht="18" customHeight="1">
      <c r="B59" s="317" t="s">
        <v>727</v>
      </c>
      <c r="C59" s="315"/>
      <c r="D59" s="316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5">
        <f t="shared" si="2"/>
        <v>0</v>
      </c>
      <c r="R59" s="307"/>
    </row>
    <row r="60" spans="1:19" ht="18" customHeight="1">
      <c r="B60" s="317" t="s">
        <v>849</v>
      </c>
      <c r="C60" s="315"/>
      <c r="D60" s="316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5">
        <f t="shared" si="2"/>
        <v>0</v>
      </c>
      <c r="R60" s="307"/>
    </row>
    <row r="61" spans="1:19" ht="18" customHeight="1">
      <c r="B61" s="317" t="s">
        <v>850</v>
      </c>
      <c r="C61" s="315"/>
      <c r="D61" s="316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5">
        <f t="shared" si="2"/>
        <v>0</v>
      </c>
      <c r="R61" s="307"/>
    </row>
    <row r="62" spans="1:19" ht="18" customHeight="1">
      <c r="B62" s="317" t="s">
        <v>851</v>
      </c>
      <c r="C62" s="315"/>
      <c r="D62" s="316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5">
        <f t="shared" si="2"/>
        <v>0</v>
      </c>
      <c r="R62" s="307"/>
    </row>
    <row r="63" spans="1:19" ht="18" customHeight="1">
      <c r="B63" s="318" t="s">
        <v>852</v>
      </c>
      <c r="C63" s="319"/>
      <c r="D63" s="320"/>
      <c r="E63" s="79">
        <f t="shared" ref="E63:Q63" si="16">E26-E52</f>
        <v>0</v>
      </c>
      <c r="F63" s="79">
        <f t="shared" si="16"/>
        <v>0</v>
      </c>
      <c r="G63" s="79">
        <f t="shared" si="16"/>
        <v>0</v>
      </c>
      <c r="H63" s="79">
        <f t="shared" si="16"/>
        <v>0</v>
      </c>
      <c r="I63" s="79">
        <f t="shared" si="16"/>
        <v>0</v>
      </c>
      <c r="J63" s="79">
        <f t="shared" si="16"/>
        <v>0</v>
      </c>
      <c r="K63" s="79">
        <f t="shared" si="16"/>
        <v>0</v>
      </c>
      <c r="L63" s="79">
        <f t="shared" si="16"/>
        <v>0</v>
      </c>
      <c r="M63" s="79">
        <f t="shared" si="16"/>
        <v>0</v>
      </c>
      <c r="N63" s="79">
        <f t="shared" si="16"/>
        <v>0</v>
      </c>
      <c r="O63" s="79">
        <f t="shared" ref="O63" si="17">O26-O52</f>
        <v>0</v>
      </c>
      <c r="P63" s="79">
        <f t="shared" si="16"/>
        <v>0</v>
      </c>
      <c r="Q63" s="79">
        <f t="shared" si="16"/>
        <v>0</v>
      </c>
      <c r="R63" s="307"/>
    </row>
    <row r="64" spans="1:19" ht="14.25"/>
    <row r="65" spans="2:10" ht="17.100000000000001" customHeight="1">
      <c r="B65" s="324"/>
      <c r="C65" s="325"/>
      <c r="D65" s="326"/>
      <c r="E65" s="327" t="s">
        <v>853</v>
      </c>
      <c r="F65" s="327" t="s">
        <v>854</v>
      </c>
      <c r="G65" s="327" t="s">
        <v>855</v>
      </c>
      <c r="H65" s="327" t="s">
        <v>766</v>
      </c>
      <c r="I65" s="327" t="s">
        <v>775</v>
      </c>
      <c r="J65" s="327" t="s">
        <v>563</v>
      </c>
    </row>
    <row r="66" spans="2:10" ht="17.100000000000001" customHeight="1">
      <c r="B66" s="328" t="s">
        <v>765</v>
      </c>
      <c r="C66" s="325"/>
      <c r="D66" s="326"/>
      <c r="E66" s="327" t="s">
        <v>856</v>
      </c>
      <c r="F66" s="79">
        <f>Q63</f>
        <v>0</v>
      </c>
      <c r="G66" s="79">
        <f>SUM('F.1 EBS'!C123:H123)</f>
        <v>0</v>
      </c>
      <c r="H66" s="329">
        <v>1</v>
      </c>
      <c r="I66" s="330" t="str">
        <f>IF(ABS(G66-F66)&lt;=H66,"OK","Commentary Required")</f>
        <v>OK</v>
      </c>
      <c r="J66" s="80"/>
    </row>
    <row r="67" spans="2:10" ht="17.100000000000001" customHeight="1">
      <c r="B67" s="328" t="s">
        <v>857</v>
      </c>
      <c r="C67" s="325"/>
      <c r="D67" s="326"/>
      <c r="E67" s="327" t="s">
        <v>10</v>
      </c>
      <c r="F67" s="78"/>
      <c r="G67" s="78"/>
      <c r="H67" s="78"/>
      <c r="I67" s="330" t="str" cm="1">
        <f t="array" ref="I67">IF(OR(COUNTIF(E13:P13,E13:P13) &gt; 1), "Error", "OK")</f>
        <v>OK</v>
      </c>
      <c r="J67" s="78"/>
    </row>
    <row r="68" spans="2:10" ht="17.100000000000001" customHeight="1">
      <c r="B68" s="328" t="s">
        <v>858</v>
      </c>
      <c r="C68" s="325"/>
      <c r="D68" s="326"/>
      <c r="E68" s="327" t="s">
        <v>10</v>
      </c>
      <c r="F68" s="78"/>
      <c r="G68" s="78"/>
      <c r="H68" s="78"/>
      <c r="I68" s="330" t="str" cm="1">
        <f t="array" ref="I68">IF(AND(IF(E13:P13&lt;&gt;"",LEN(E13:P13),3)=3),"OK","Error")</f>
        <v>OK</v>
      </c>
      <c r="J68" s="78"/>
    </row>
  </sheetData>
  <sheetProtection insertHyperlinks="0"/>
  <mergeCells count="5">
    <mergeCell ref="B8:D8"/>
    <mergeCell ref="E8:M8"/>
    <mergeCell ref="B10:D10"/>
    <mergeCell ref="B12:D12"/>
    <mergeCell ref="B26:D26"/>
  </mergeCells>
  <conditionalFormatting sqref="I66:I68">
    <cfRule type="cellIs" dxfId="111" priority="1" operator="equal">
      <formula>"OK"</formula>
    </cfRule>
    <cfRule type="cellIs" dxfId="110" priority="2" operator="equal">
      <formula>"Error"</formula>
    </cfRule>
    <cfRule type="cellIs" dxfId="109" priority="3" operator="equal">
      <formula>"Commentary Required"</formula>
    </cfRule>
  </conditionalFormatting>
  <dataValidations count="5">
    <dataValidation type="list" allowBlank="1" showInputMessage="1" showErrorMessage="1" sqref="E14:O14" xr:uid="{C707DE51-8B10-4F6B-8D1A-CD1E3C3C3CCD}">
      <formula1>"MA with LTA, MA without LTA, 15% Proxy MA, RFR,N/A"</formula1>
    </dataValidation>
    <dataValidation type="list" allowBlank="1" showInputMessage="1" showErrorMessage="1" sqref="E20:O20" xr:uid="{A1E62679-4F94-4DE9-80A7-AD5C3A1BE2F4}">
      <formula1>"Stressed Effective Duration,Base Modified Duration, N/A"</formula1>
    </dataValidation>
    <dataValidation type="list" allowBlank="1" showInputMessage="1" showErrorMessage="1" sqref="E15:O15" xr:uid="{C9027A75-9DD5-498A-B154-0A2E5C047C61}">
      <formula1>"Lapse Cash Flows, Simplified +20% Proxy, N/A"</formula1>
    </dataValidation>
    <dataValidation type="list" allowBlank="1" showInputMessage="1" showErrorMessage="1" sqref="P14" xr:uid="{694E96F5-6066-4A3E-B105-381D35C2F92F}">
      <formula1>"RFR,N/A"</formula1>
    </dataValidation>
    <dataValidation type="decimal" allowBlank="1" showInputMessage="1" showErrorMessage="1" errorTitle="Error" error="Please enter a number of +/- 11 digits" sqref="E21:O24 P54:P62 P51 E16:O19 E55:O62 E44:P46 E37:P42 E35:P35 E28:P33 E48:P49 E50:O51" xr:uid="{98ADDAA6-BBF9-4793-883A-9AC437287455}">
      <formula1>-99999999999</formula1>
      <formula2>99999999999</formula2>
    </dataValidation>
  </dataValidations>
  <pageMargins left="0.7" right="0.7" top="0.75" bottom="0.75" header="0.3" footer="0.3"/>
  <pageSetup paperSize="9" scale="33" orientation="landscape" verticalDpi="300" r:id="rId1"/>
  <drawing r:id="rId2"/>
  <legacyDrawing r:id="rId3"/>
  <controls>
    <mc:AlternateContent xmlns:mc="http://schemas.openxmlformats.org/markup-compatibility/2006">
      <mc:Choice Requires="x14">
        <control shapeId="6147" r:id="rId4" name="F2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5</xdr:col>
                <xdr:colOff>762000</xdr:colOff>
                <xdr:row>3</xdr:row>
                <xdr:rowOff>114300</xdr:rowOff>
              </to>
            </anchor>
          </controlPr>
        </control>
      </mc:Choice>
      <mc:Fallback>
        <control shapeId="6147" r:id="rId4" name="F2_Clear_Worksheet"/>
      </mc:Fallback>
    </mc:AlternateContent>
    <mc:AlternateContent xmlns:mc="http://schemas.openxmlformats.org/markup-compatibility/2006">
      <mc:Choice Requires="x14">
        <control shapeId="6146" r:id="rId6" name="F2_deletecolumn0">
          <controlPr defaultSize="0" autoLine="0" r:id="rId7">
            <anchor moveWithCells="1">
              <from>
                <xdr:col>17</xdr:col>
                <xdr:colOff>66675</xdr:colOff>
                <xdr:row>7</xdr:row>
                <xdr:rowOff>247650</xdr:rowOff>
              </from>
              <to>
                <xdr:col>17</xdr:col>
                <xdr:colOff>1657350</xdr:colOff>
                <xdr:row>7</xdr:row>
                <xdr:rowOff>571500</xdr:rowOff>
              </to>
            </anchor>
          </controlPr>
        </control>
      </mc:Choice>
      <mc:Fallback>
        <control shapeId="6146" r:id="rId6" name="F2_deletecolumn0"/>
      </mc:Fallback>
    </mc:AlternateContent>
    <mc:AlternateContent xmlns:mc="http://schemas.openxmlformats.org/markup-compatibility/2006">
      <mc:Choice Requires="x14">
        <control shapeId="6145" r:id="rId8" name="F2_addcolumn0">
          <controlPr defaultSize="0" autoLine="0" r:id="rId9">
            <anchor moveWithCells="1">
              <from>
                <xdr:col>15</xdr:col>
                <xdr:colOff>66675</xdr:colOff>
                <xdr:row>7</xdr:row>
                <xdr:rowOff>247650</xdr:rowOff>
              </from>
              <to>
                <xdr:col>15</xdr:col>
                <xdr:colOff>1657350</xdr:colOff>
                <xdr:row>7</xdr:row>
                <xdr:rowOff>571500</xdr:rowOff>
              </to>
            </anchor>
          </controlPr>
        </control>
      </mc:Choice>
      <mc:Fallback>
        <control shapeId="6145" r:id="rId8" name="F2_addcolumn0"/>
      </mc:Fallback>
    </mc:AlternateContent>
  </control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DD60C-F077-4758-9BF7-CF48360251A2}">
  <sheetPr codeName="Sheet51">
    <pageSetUpPr fitToPage="1"/>
  </sheetPr>
  <dimension ref="A1:H19"/>
  <sheetViews>
    <sheetView showGridLines="0" zoomScaleNormal="100" workbookViewId="0"/>
  </sheetViews>
  <sheetFormatPr defaultColWidth="9.42578125" defaultRowHeight="12.75"/>
  <cols>
    <col min="1" max="1" width="49.42578125" style="12" customWidth="1"/>
    <col min="2" max="3" width="15.42578125" style="82" customWidth="1"/>
    <col min="4" max="7" width="34.42578125" style="18" customWidth="1"/>
    <col min="8" max="8" width="5.42578125" style="12" customWidth="1"/>
    <col min="9" max="9" width="12.42578125" style="12" customWidth="1"/>
    <col min="10" max="10" width="11" style="12" customWidth="1"/>
    <col min="11" max="16384" width="9.42578125" style="12"/>
  </cols>
  <sheetData>
    <row r="1" spans="1:8" ht="13.15" customHeight="1">
      <c r="A1" s="331" t="s">
        <v>859</v>
      </c>
      <c r="B1" s="332"/>
      <c r="C1" s="332"/>
      <c r="D1" s="333"/>
      <c r="E1" s="333"/>
      <c r="F1" s="333"/>
      <c r="G1" s="333"/>
    </row>
    <row r="2" spans="1:8" s="13" customFormat="1" ht="16.899999999999999" customHeight="1">
      <c r="A2" s="334" t="s">
        <v>593</v>
      </c>
      <c r="B2" s="211"/>
      <c r="C2" s="4"/>
      <c r="D2" s="4"/>
      <c r="E2" s="4"/>
      <c r="F2" s="4"/>
      <c r="G2" s="4"/>
    </row>
    <row r="3" spans="1:8" s="13" customFormat="1" ht="16.899999999999999" customHeight="1">
      <c r="A3" s="334" t="s">
        <v>594</v>
      </c>
      <c r="B3" s="212"/>
      <c r="C3" s="4"/>
      <c r="D3" s="4"/>
      <c r="E3" s="4"/>
      <c r="F3" s="4"/>
      <c r="G3" s="4"/>
    </row>
    <row r="4" spans="1:8" s="13" customFormat="1" ht="16.899999999999999" customHeight="1">
      <c r="A4" s="334" t="s">
        <v>595</v>
      </c>
      <c r="B4" s="213"/>
      <c r="C4" s="4"/>
      <c r="D4" s="4"/>
      <c r="E4" s="4"/>
      <c r="F4" s="4"/>
      <c r="G4" s="4"/>
    </row>
    <row r="5" spans="1:8" ht="19.350000000000001" customHeight="1">
      <c r="A5" s="81"/>
      <c r="D5" s="335"/>
      <c r="E5" s="335"/>
      <c r="F5" s="335"/>
      <c r="G5" s="335"/>
    </row>
    <row r="6" spans="1:8" ht="123.75" customHeight="1">
      <c r="A6" s="15" t="s">
        <v>596</v>
      </c>
      <c r="B6" s="231" t="s">
        <v>860</v>
      </c>
      <c r="C6" s="231" t="s">
        <v>861</v>
      </c>
      <c r="D6" s="231" t="s">
        <v>862</v>
      </c>
      <c r="E6" s="231" t="s">
        <v>646</v>
      </c>
      <c r="F6" s="231" t="s">
        <v>643</v>
      </c>
      <c r="G6" s="231" t="s">
        <v>644</v>
      </c>
      <c r="H6" s="83"/>
    </row>
    <row r="7" spans="1:8" ht="19.350000000000001" customHeight="1">
      <c r="A7" s="336" t="s">
        <v>600</v>
      </c>
      <c r="B7" s="336" t="s">
        <v>601</v>
      </c>
      <c r="C7" s="337" t="s">
        <v>602</v>
      </c>
      <c r="D7" s="336" t="s">
        <v>603</v>
      </c>
      <c r="E7" s="337" t="s">
        <v>604</v>
      </c>
      <c r="F7" s="336" t="s">
        <v>605</v>
      </c>
      <c r="G7" s="336" t="s">
        <v>606</v>
      </c>
    </row>
    <row r="8" spans="1:8">
      <c r="A8" s="338" t="s">
        <v>863</v>
      </c>
      <c r="B8" s="336" t="s">
        <v>864</v>
      </c>
      <c r="C8" s="84">
        <f>SUM(C9:C10)</f>
        <v>0</v>
      </c>
      <c r="D8" s="84">
        <f>SUM(D9:D10)</f>
        <v>0</v>
      </c>
      <c r="E8" s="84">
        <f>SUM(E9:E10)</f>
        <v>0</v>
      </c>
      <c r="F8" s="84">
        <f>SUM(F9:F10)</f>
        <v>0</v>
      </c>
      <c r="G8" s="84">
        <f>SUM(G9:G10)</f>
        <v>0</v>
      </c>
    </row>
    <row r="9" spans="1:8">
      <c r="A9" s="339" t="s">
        <v>865</v>
      </c>
      <c r="B9" s="336"/>
      <c r="C9" s="84">
        <f>SUM(D9:G9)</f>
        <v>0</v>
      </c>
      <c r="D9" s="84">
        <f>SUM('F.1 EBS'!C42:G42, 'F.1 EBS'!I42)</f>
        <v>0</v>
      </c>
      <c r="E9" s="84">
        <f>SUM('F.1 EBS'!H42,'F.1 EBS'!J42)</f>
        <v>0</v>
      </c>
      <c r="F9" s="84">
        <f>'F.1 EBS'!K42</f>
        <v>0</v>
      </c>
      <c r="G9" s="84">
        <f>'F.1 EBS'!L42</f>
        <v>0</v>
      </c>
    </row>
    <row r="10" spans="1:8">
      <c r="A10" s="339" t="s">
        <v>866</v>
      </c>
      <c r="B10" s="340"/>
      <c r="C10" s="84">
        <f>SUM(D10:G10)</f>
        <v>0</v>
      </c>
      <c r="D10" s="84">
        <f>SUM('F.1 EBS'!C41:G41, 'F.1 EBS'!I41)</f>
        <v>0</v>
      </c>
      <c r="E10" s="84">
        <f>SUM('F.1 EBS'!H41,'F.1 EBS'!J41)</f>
        <v>0</v>
      </c>
      <c r="F10" s="84">
        <f>'F.1 EBS'!K41</f>
        <v>0</v>
      </c>
      <c r="G10" s="84">
        <f>'F.1 EBS'!L41</f>
        <v>0</v>
      </c>
    </row>
    <row r="11" spans="1:8" ht="25.5">
      <c r="A11" s="341" t="s">
        <v>867</v>
      </c>
      <c r="B11" s="336" t="s">
        <v>868</v>
      </c>
      <c r="C11" s="84">
        <f>SUM(D11:G11)</f>
        <v>0</v>
      </c>
      <c r="D11" s="342"/>
      <c r="E11" s="342"/>
      <c r="F11" s="342"/>
      <c r="G11" s="342"/>
    </row>
    <row r="12" spans="1:8">
      <c r="A12" s="338" t="s">
        <v>869</v>
      </c>
      <c r="B12" s="336"/>
      <c r="C12" s="84">
        <f>SUM(D12:G12)</f>
        <v>0</v>
      </c>
      <c r="D12" s="342"/>
      <c r="E12" s="342"/>
      <c r="F12" s="342"/>
      <c r="G12" s="342"/>
    </row>
    <row r="13" spans="1:8">
      <c r="A13" s="338" t="s">
        <v>870</v>
      </c>
      <c r="B13" s="340"/>
      <c r="C13" s="85">
        <f>SUM(C8,C11:C12)</f>
        <v>0</v>
      </c>
      <c r="D13" s="85">
        <f>SUM(D8,D11:D12)</f>
        <v>0</v>
      </c>
      <c r="E13" s="85">
        <f>SUM(E8,E11:E12)</f>
        <v>0</v>
      </c>
      <c r="F13" s="85">
        <f>SUM(F8,F11:F12)</f>
        <v>0</v>
      </c>
      <c r="G13" s="85">
        <f>SUM(G8,G11:G12)</f>
        <v>0</v>
      </c>
    </row>
    <row r="14" spans="1:8">
      <c r="A14" s="15"/>
    </row>
    <row r="15" spans="1:8">
      <c r="A15" s="343"/>
      <c r="B15" s="327" t="s">
        <v>853</v>
      </c>
      <c r="C15" s="327" t="s">
        <v>854</v>
      </c>
      <c r="D15" s="327" t="s">
        <v>855</v>
      </c>
      <c r="E15" s="327" t="s">
        <v>766</v>
      </c>
      <c r="F15" s="327" t="s">
        <v>775</v>
      </c>
      <c r="G15" s="12"/>
    </row>
    <row r="16" spans="1:8">
      <c r="A16" s="343" t="s">
        <v>871</v>
      </c>
      <c r="B16" s="327" t="s">
        <v>872</v>
      </c>
      <c r="C16" s="79">
        <f>C11</f>
        <v>0</v>
      </c>
      <c r="D16" s="79">
        <f>'F.A.6 Port Inv'!U29-'F.A.6 Port Inv'!AA29</f>
        <v>0</v>
      </c>
      <c r="E16" s="329">
        <v>1</v>
      </c>
      <c r="F16" s="275" t="str">
        <f>IF(ABS(D16-C16)&lt;=E16,"OK","Error")</f>
        <v>OK</v>
      </c>
      <c r="G16" s="12"/>
    </row>
    <row r="17" spans="1:6">
      <c r="A17" s="343" t="s">
        <v>873</v>
      </c>
      <c r="B17" s="327" t="s">
        <v>874</v>
      </c>
      <c r="C17" s="86"/>
      <c r="D17" s="86"/>
      <c r="E17" s="344"/>
      <c r="F17" s="275" t="str">
        <f>IF(AND('F.1 EBS'!$H$8&lt;&gt;"Yes", 'F.1 EBS'!$J$8&lt;&gt;"Yes"), IF(COUNTA(E11:E12)&gt;0,"Error","OK"),"N/A")</f>
        <v>OK</v>
      </c>
    </row>
    <row r="18" spans="1:6">
      <c r="A18" s="15"/>
    </row>
    <row r="19" spans="1:6">
      <c r="A19" s="15"/>
    </row>
  </sheetData>
  <sheetProtection insertHyperlinks="0"/>
  <conditionalFormatting sqref="F16:F17">
    <cfRule type="cellIs" dxfId="108" priority="1" operator="equal">
      <formula>"OK"</formula>
    </cfRule>
    <cfRule type="cellIs" dxfId="107" priority="2" operator="equal">
      <formula>"Error"</formula>
    </cfRule>
  </conditionalFormatting>
  <dataValidations count="1">
    <dataValidation type="decimal" allowBlank="1" showInputMessage="1" showErrorMessage="1" errorTitle="Error" error="Please enter a number of +/- 11 digits" sqref="D11:G12" xr:uid="{90F29B13-27A6-4930-B88B-4F9CCA8AB9C3}">
      <formula1>-99999999999</formula1>
      <formula2>99999999999</formula2>
    </dataValidation>
  </dataValidations>
  <pageMargins left="0.7" right="0.7" top="0.75" bottom="0.75" header="0.3" footer="0.3"/>
  <pageSetup paperSize="9" scale="60" orientation="landscape" r:id="rId1"/>
  <drawing r:id="rId2"/>
  <legacyDrawing r:id="rId3"/>
  <controls>
    <mc:AlternateContent xmlns:mc="http://schemas.openxmlformats.org/markup-compatibility/2006">
      <mc:Choice Requires="x14">
        <control shapeId="7169" r:id="rId4" name="FA1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4</xdr:col>
                <xdr:colOff>1657350</xdr:colOff>
                <xdr:row>3</xdr:row>
                <xdr:rowOff>114300</xdr:rowOff>
              </to>
            </anchor>
          </controlPr>
        </control>
      </mc:Choice>
      <mc:Fallback>
        <control shapeId="7169" r:id="rId4" name="FA1_Clear_Worksheet"/>
      </mc:Fallback>
    </mc:AlternateContent>
  </control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20DB7-6E27-4884-A15A-E9AB92E88262}">
  <sheetPr codeName="Sheet52">
    <pageSetUpPr fitToPage="1"/>
  </sheetPr>
  <dimension ref="A1:S32"/>
  <sheetViews>
    <sheetView showGridLines="0" zoomScaleNormal="100" workbookViewId="0"/>
  </sheetViews>
  <sheetFormatPr defaultColWidth="9.42578125" defaultRowHeight="12.75"/>
  <cols>
    <col min="1" max="1" width="49.42578125" style="12" customWidth="1"/>
    <col min="2" max="2" width="15.42578125" style="82" customWidth="1"/>
    <col min="3" max="7" width="15.42578125" style="18" customWidth="1"/>
    <col min="8" max="19" width="15.42578125" style="12" customWidth="1"/>
    <col min="20" max="16384" width="9.42578125" style="12"/>
  </cols>
  <sheetData>
    <row r="1" spans="1:19">
      <c r="A1" s="331" t="s">
        <v>875</v>
      </c>
      <c r="B1" s="332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333"/>
      <c r="S1" s="333"/>
    </row>
    <row r="2" spans="1:19" s="13" customFormat="1" ht="16.899999999999999" customHeight="1">
      <c r="A2" s="334" t="s">
        <v>593</v>
      </c>
      <c r="B2" s="211"/>
      <c r="C2" s="4"/>
      <c r="D2" s="4"/>
      <c r="E2" s="4"/>
      <c r="F2" s="4"/>
      <c r="G2" s="4"/>
    </row>
    <row r="3" spans="1:19" s="13" customFormat="1" ht="16.899999999999999" customHeight="1">
      <c r="A3" s="334" t="s">
        <v>594</v>
      </c>
      <c r="B3" s="212"/>
      <c r="C3" s="4"/>
      <c r="D3" s="4"/>
      <c r="E3" s="4"/>
      <c r="F3" s="4"/>
      <c r="G3" s="4"/>
    </row>
    <row r="4" spans="1:19" s="13" customFormat="1" ht="16.899999999999999" customHeight="1">
      <c r="A4" s="334" t="s">
        <v>595</v>
      </c>
      <c r="B4" s="213"/>
      <c r="C4" s="4"/>
      <c r="D4" s="4"/>
      <c r="E4" s="4"/>
      <c r="F4" s="4"/>
      <c r="G4" s="4"/>
    </row>
    <row r="5" spans="1:19" hidden="1"/>
    <row r="6" spans="1:19" ht="19.350000000000001" customHeight="1">
      <c r="A6" s="15" t="s">
        <v>596</v>
      </c>
      <c r="C6" s="12"/>
      <c r="D6" s="12"/>
      <c r="E6" s="12"/>
      <c r="F6" s="12"/>
      <c r="G6" s="12"/>
    </row>
    <row r="7" spans="1:19" ht="19.350000000000001" customHeight="1">
      <c r="A7" s="336" t="s">
        <v>600</v>
      </c>
      <c r="B7" s="336" t="s">
        <v>601</v>
      </c>
      <c r="C7" s="336" t="s">
        <v>602</v>
      </c>
      <c r="D7" s="336" t="s">
        <v>603</v>
      </c>
      <c r="E7" s="336" t="s">
        <v>604</v>
      </c>
      <c r="F7" s="336" t="s">
        <v>605</v>
      </c>
      <c r="G7" s="336" t="s">
        <v>606</v>
      </c>
      <c r="H7" s="336" t="s">
        <v>607</v>
      </c>
      <c r="I7" s="336" t="s">
        <v>608</v>
      </c>
      <c r="J7" s="336" t="s">
        <v>609</v>
      </c>
      <c r="K7" s="336" t="s">
        <v>610</v>
      </c>
      <c r="L7" s="336" t="s">
        <v>611</v>
      </c>
      <c r="M7" s="336" t="s">
        <v>612</v>
      </c>
      <c r="N7" s="336" t="s">
        <v>613</v>
      </c>
      <c r="O7" s="336" t="s">
        <v>614</v>
      </c>
      <c r="P7" s="336" t="s">
        <v>615</v>
      </c>
      <c r="Q7" s="336" t="s">
        <v>616</v>
      </c>
      <c r="R7" s="336" t="s">
        <v>617</v>
      </c>
      <c r="S7" s="336" t="s">
        <v>618</v>
      </c>
    </row>
    <row r="8" spans="1:19" ht="103.5" customHeight="1">
      <c r="A8" s="336"/>
      <c r="B8" s="336"/>
      <c r="C8" s="610" t="s">
        <v>876</v>
      </c>
      <c r="D8" s="612" t="s">
        <v>877</v>
      </c>
      <c r="E8" s="613"/>
      <c r="F8" s="613"/>
      <c r="G8" s="614"/>
      <c r="H8" s="612" t="s">
        <v>646</v>
      </c>
      <c r="I8" s="613"/>
      <c r="J8" s="613"/>
      <c r="K8" s="614"/>
      <c r="L8" s="612" t="s">
        <v>643</v>
      </c>
      <c r="M8" s="613"/>
      <c r="N8" s="613"/>
      <c r="O8" s="614"/>
      <c r="P8" s="612" t="s">
        <v>644</v>
      </c>
      <c r="Q8" s="613"/>
      <c r="R8" s="613"/>
      <c r="S8" s="614"/>
    </row>
    <row r="9" spans="1:19" ht="25.5">
      <c r="A9" s="346"/>
      <c r="B9" s="231" t="s">
        <v>860</v>
      </c>
      <c r="C9" s="611"/>
      <c r="D9" s="347" t="s">
        <v>870</v>
      </c>
      <c r="E9" s="347" t="s">
        <v>878</v>
      </c>
      <c r="F9" s="347" t="s">
        <v>879</v>
      </c>
      <c r="G9" s="347" t="s">
        <v>880</v>
      </c>
      <c r="H9" s="347" t="s">
        <v>870</v>
      </c>
      <c r="I9" s="347" t="s">
        <v>878</v>
      </c>
      <c r="J9" s="347" t="s">
        <v>879</v>
      </c>
      <c r="K9" s="347" t="s">
        <v>880</v>
      </c>
      <c r="L9" s="347" t="s">
        <v>870</v>
      </c>
      <c r="M9" s="347" t="s">
        <v>878</v>
      </c>
      <c r="N9" s="347" t="s">
        <v>879</v>
      </c>
      <c r="O9" s="347" t="s">
        <v>880</v>
      </c>
      <c r="P9" s="347" t="s">
        <v>870</v>
      </c>
      <c r="Q9" s="347" t="s">
        <v>878</v>
      </c>
      <c r="R9" s="347" t="s">
        <v>879</v>
      </c>
      <c r="S9" s="347" t="s">
        <v>880</v>
      </c>
    </row>
    <row r="10" spans="1:19">
      <c r="A10" s="348" t="s">
        <v>881</v>
      </c>
      <c r="B10" s="336" t="s">
        <v>882</v>
      </c>
      <c r="C10" s="84">
        <f>SUM(C11:C14)</f>
        <v>0</v>
      </c>
      <c r="D10" s="84">
        <f>SUM(D11:D14)</f>
        <v>0</v>
      </c>
      <c r="E10" s="87"/>
      <c r="F10" s="87"/>
      <c r="G10" s="87"/>
      <c r="H10" s="84">
        <f>SUM(H11:H14)</f>
        <v>0</v>
      </c>
      <c r="I10" s="87"/>
      <c r="J10" s="87"/>
      <c r="K10" s="87"/>
      <c r="L10" s="84">
        <f>SUM(L11:L14)</f>
        <v>0</v>
      </c>
      <c r="M10" s="87"/>
      <c r="N10" s="87"/>
      <c r="O10" s="87"/>
      <c r="P10" s="84">
        <f>SUM(P11:P14)</f>
        <v>0</v>
      </c>
      <c r="Q10" s="87"/>
      <c r="R10" s="87"/>
      <c r="S10" s="87"/>
    </row>
    <row r="11" spans="1:19">
      <c r="A11" s="349" t="s">
        <v>883</v>
      </c>
      <c r="B11" s="336"/>
      <c r="C11" s="84">
        <f>SUM(D11,H11,L11,P11)</f>
        <v>0</v>
      </c>
      <c r="D11" s="84">
        <f>SUM(E11:G11)</f>
        <v>0</v>
      </c>
      <c r="E11" s="88"/>
      <c r="F11" s="88"/>
      <c r="G11" s="87"/>
      <c r="H11" s="84">
        <f>SUM(I11:K11)</f>
        <v>0</v>
      </c>
      <c r="I11" s="88"/>
      <c r="J11" s="88"/>
      <c r="K11" s="87"/>
      <c r="L11" s="84">
        <f>SUM(M11:O11)</f>
        <v>0</v>
      </c>
      <c r="M11" s="88"/>
      <c r="N11" s="88"/>
      <c r="O11" s="87"/>
      <c r="P11" s="84">
        <f>SUM(Q11:S11)</f>
        <v>0</v>
      </c>
      <c r="Q11" s="88"/>
      <c r="R11" s="88"/>
      <c r="S11" s="87"/>
    </row>
    <row r="12" spans="1:19">
      <c r="A12" s="339" t="s">
        <v>884</v>
      </c>
      <c r="B12" s="336"/>
      <c r="C12" s="84">
        <f>SUM(D12,H12,L12,P12)</f>
        <v>0</v>
      </c>
      <c r="D12" s="84">
        <f>SUM(E12:G12)</f>
        <v>0</v>
      </c>
      <c r="E12" s="87"/>
      <c r="F12" s="87"/>
      <c r="G12" s="88"/>
      <c r="H12" s="84">
        <f>SUM(I12:K12)</f>
        <v>0</v>
      </c>
      <c r="I12" s="87"/>
      <c r="J12" s="87"/>
      <c r="K12" s="88"/>
      <c r="L12" s="84">
        <f>SUM(M12:O12)</f>
        <v>0</v>
      </c>
      <c r="M12" s="87"/>
      <c r="N12" s="87"/>
      <c r="O12" s="88"/>
      <c r="P12" s="84">
        <f>SUM(Q12:S12)</f>
        <v>0</v>
      </c>
      <c r="Q12" s="87"/>
      <c r="R12" s="87"/>
      <c r="S12" s="88"/>
    </row>
    <row r="13" spans="1:19">
      <c r="A13" s="339" t="s">
        <v>885</v>
      </c>
      <c r="B13" s="336"/>
      <c r="C13" s="84">
        <f>SUM(D13,H13,L13,P13)</f>
        <v>0</v>
      </c>
      <c r="D13" s="84">
        <f>SUM(E13:G13)</f>
        <v>0</v>
      </c>
      <c r="E13" s="88"/>
      <c r="F13" s="88"/>
      <c r="G13" s="88"/>
      <c r="H13" s="84">
        <f>SUM(I13:K13)</f>
        <v>0</v>
      </c>
      <c r="I13" s="88"/>
      <c r="J13" s="88"/>
      <c r="K13" s="88"/>
      <c r="L13" s="84">
        <f>SUM(M13:O13)</f>
        <v>0</v>
      </c>
      <c r="M13" s="88"/>
      <c r="N13" s="88"/>
      <c r="O13" s="88"/>
      <c r="P13" s="84">
        <f>SUM(Q13:S13)</f>
        <v>0</v>
      </c>
      <c r="Q13" s="88"/>
      <c r="R13" s="88"/>
      <c r="S13" s="88"/>
    </row>
    <row r="14" spans="1:19">
      <c r="A14" s="339" t="s">
        <v>886</v>
      </c>
      <c r="B14" s="336"/>
      <c r="C14" s="84">
        <f>SUM(D14,H14,L14,P14)</f>
        <v>0</v>
      </c>
      <c r="D14" s="84">
        <f>SUM(E14:G14)</f>
        <v>0</v>
      </c>
      <c r="E14" s="88"/>
      <c r="F14" s="88"/>
      <c r="G14" s="88"/>
      <c r="H14" s="84">
        <f>SUM(I14:K14)</f>
        <v>0</v>
      </c>
      <c r="I14" s="88"/>
      <c r="J14" s="88"/>
      <c r="K14" s="88"/>
      <c r="L14" s="84">
        <f>SUM(M14:O14)</f>
        <v>0</v>
      </c>
      <c r="M14" s="88"/>
      <c r="N14" s="88"/>
      <c r="O14" s="88"/>
      <c r="P14" s="84">
        <f>SUM(Q14:S14)</f>
        <v>0</v>
      </c>
      <c r="Q14" s="88"/>
      <c r="R14" s="88"/>
      <c r="S14" s="88"/>
    </row>
    <row r="15" spans="1:19" ht="25.5">
      <c r="A15" s="341" t="s">
        <v>867</v>
      </c>
      <c r="B15" s="336" t="s">
        <v>868</v>
      </c>
      <c r="C15" s="84">
        <f>SUM(C16:C18)</f>
        <v>0</v>
      </c>
      <c r="D15" s="84">
        <f>SUM(D16:D18)</f>
        <v>0</v>
      </c>
      <c r="E15" s="87"/>
      <c r="F15" s="87"/>
      <c r="G15" s="87"/>
      <c r="H15" s="84">
        <f>SUM(H16:H18)</f>
        <v>0</v>
      </c>
      <c r="I15" s="87"/>
      <c r="J15" s="87"/>
      <c r="K15" s="87"/>
      <c r="L15" s="84">
        <f>SUM(L16:L18)</f>
        <v>0</v>
      </c>
      <c r="M15" s="87"/>
      <c r="N15" s="87"/>
      <c r="O15" s="87"/>
      <c r="P15" s="84">
        <f>SUM(P16:P18)</f>
        <v>0</v>
      </c>
      <c r="Q15" s="87"/>
      <c r="R15" s="87"/>
      <c r="S15" s="87"/>
    </row>
    <row r="16" spans="1:19">
      <c r="A16" s="339" t="s">
        <v>883</v>
      </c>
      <c r="B16" s="336"/>
      <c r="C16" s="84">
        <f t="shared" ref="C16:C21" si="0">SUM(D16,H16,L16,P16)</f>
        <v>0</v>
      </c>
      <c r="D16" s="84">
        <f t="shared" ref="D16:D21" si="1">SUM(E16:G16)</f>
        <v>0</v>
      </c>
      <c r="E16" s="88"/>
      <c r="F16" s="88"/>
      <c r="G16" s="87"/>
      <c r="H16" s="84">
        <f t="shared" ref="H16:H21" si="2">SUM(I16:K16)</f>
        <v>0</v>
      </c>
      <c r="I16" s="88"/>
      <c r="J16" s="88"/>
      <c r="K16" s="87"/>
      <c r="L16" s="84">
        <f t="shared" ref="L16:L21" si="3">SUM(M16:O16)</f>
        <v>0</v>
      </c>
      <c r="M16" s="88"/>
      <c r="N16" s="88"/>
      <c r="O16" s="87"/>
      <c r="P16" s="84">
        <f t="shared" ref="P16:P21" si="4">SUM(Q16:S16)</f>
        <v>0</v>
      </c>
      <c r="Q16" s="88"/>
      <c r="R16" s="88"/>
      <c r="S16" s="87"/>
    </row>
    <row r="17" spans="1:19">
      <c r="A17" s="339" t="s">
        <v>884</v>
      </c>
      <c r="B17" s="340"/>
      <c r="C17" s="84">
        <f t="shared" si="0"/>
        <v>0</v>
      </c>
      <c r="D17" s="84">
        <f t="shared" si="1"/>
        <v>0</v>
      </c>
      <c r="E17" s="87"/>
      <c r="F17" s="87"/>
      <c r="G17" s="88"/>
      <c r="H17" s="84">
        <f t="shared" si="2"/>
        <v>0</v>
      </c>
      <c r="I17" s="87"/>
      <c r="J17" s="87"/>
      <c r="K17" s="88"/>
      <c r="L17" s="84">
        <f t="shared" si="3"/>
        <v>0</v>
      </c>
      <c r="M17" s="87"/>
      <c r="N17" s="87"/>
      <c r="O17" s="88"/>
      <c r="P17" s="84">
        <f t="shared" si="4"/>
        <v>0</v>
      </c>
      <c r="Q17" s="87"/>
      <c r="R17" s="87"/>
      <c r="S17" s="88"/>
    </row>
    <row r="18" spans="1:19">
      <c r="A18" s="339" t="s">
        <v>885</v>
      </c>
      <c r="B18" s="340"/>
      <c r="C18" s="84">
        <f t="shared" si="0"/>
        <v>0</v>
      </c>
      <c r="D18" s="84">
        <f t="shared" si="1"/>
        <v>0</v>
      </c>
      <c r="E18" s="88"/>
      <c r="F18" s="88"/>
      <c r="G18" s="88"/>
      <c r="H18" s="84">
        <f t="shared" si="2"/>
        <v>0</v>
      </c>
      <c r="I18" s="88"/>
      <c r="J18" s="88"/>
      <c r="K18" s="88"/>
      <c r="L18" s="84">
        <f t="shared" si="3"/>
        <v>0</v>
      </c>
      <c r="M18" s="88"/>
      <c r="N18" s="88"/>
      <c r="O18" s="88"/>
      <c r="P18" s="84">
        <f t="shared" si="4"/>
        <v>0</v>
      </c>
      <c r="Q18" s="88"/>
      <c r="R18" s="88"/>
      <c r="S18" s="88"/>
    </row>
    <row r="19" spans="1:19">
      <c r="A19" s="338" t="s">
        <v>887</v>
      </c>
      <c r="B19" s="336" t="s">
        <v>868</v>
      </c>
      <c r="C19" s="84">
        <f t="shared" si="0"/>
        <v>0</v>
      </c>
      <c r="D19" s="84">
        <f t="shared" si="1"/>
        <v>0</v>
      </c>
      <c r="E19" s="88"/>
      <c r="F19" s="88"/>
      <c r="G19" s="88"/>
      <c r="H19" s="84">
        <f t="shared" si="2"/>
        <v>0</v>
      </c>
      <c r="I19" s="88"/>
      <c r="J19" s="88"/>
      <c r="K19" s="88"/>
      <c r="L19" s="84">
        <f t="shared" si="3"/>
        <v>0</v>
      </c>
      <c r="M19" s="88"/>
      <c r="N19" s="88"/>
      <c r="O19" s="88"/>
      <c r="P19" s="84">
        <f t="shared" si="4"/>
        <v>0</v>
      </c>
      <c r="Q19" s="88"/>
      <c r="R19" s="88"/>
      <c r="S19" s="88"/>
    </row>
    <row r="20" spans="1:19">
      <c r="A20" s="338" t="s">
        <v>888</v>
      </c>
      <c r="B20" s="336" t="s">
        <v>889</v>
      </c>
      <c r="C20" s="84">
        <f t="shared" si="0"/>
        <v>0</v>
      </c>
      <c r="D20" s="84">
        <f t="shared" si="1"/>
        <v>0</v>
      </c>
      <c r="E20" s="88"/>
      <c r="F20" s="88"/>
      <c r="G20" s="88"/>
      <c r="H20" s="84">
        <f t="shared" si="2"/>
        <v>0</v>
      </c>
      <c r="I20" s="88"/>
      <c r="J20" s="88"/>
      <c r="K20" s="88"/>
      <c r="L20" s="84">
        <f t="shared" si="3"/>
        <v>0</v>
      </c>
      <c r="M20" s="88"/>
      <c r="N20" s="88"/>
      <c r="O20" s="88"/>
      <c r="P20" s="84">
        <f t="shared" si="4"/>
        <v>0</v>
      </c>
      <c r="Q20" s="88"/>
      <c r="R20" s="88"/>
      <c r="S20" s="88"/>
    </row>
    <row r="21" spans="1:19">
      <c r="A21" s="338" t="s">
        <v>890</v>
      </c>
      <c r="B21" s="340"/>
      <c r="C21" s="84">
        <f t="shared" si="0"/>
        <v>0</v>
      </c>
      <c r="D21" s="84">
        <f t="shared" si="1"/>
        <v>0</v>
      </c>
      <c r="E21" s="88"/>
      <c r="F21" s="88"/>
      <c r="G21" s="88"/>
      <c r="H21" s="84">
        <f t="shared" si="2"/>
        <v>0</v>
      </c>
      <c r="I21" s="88"/>
      <c r="J21" s="88"/>
      <c r="K21" s="88"/>
      <c r="L21" s="84">
        <f t="shared" si="3"/>
        <v>0</v>
      </c>
      <c r="M21" s="88"/>
      <c r="N21" s="88"/>
      <c r="O21" s="88"/>
      <c r="P21" s="84">
        <f t="shared" si="4"/>
        <v>0</v>
      </c>
      <c r="Q21" s="88"/>
      <c r="R21" s="88"/>
      <c r="S21" s="88"/>
    </row>
    <row r="22" spans="1:19">
      <c r="A22" s="338" t="s">
        <v>870</v>
      </c>
      <c r="B22" s="340"/>
      <c r="C22" s="84">
        <f>SUM(C19:C21, C15,C10)</f>
        <v>0</v>
      </c>
      <c r="D22" s="84">
        <f>SUM(D19:D21, D15,D10)</f>
        <v>0</v>
      </c>
      <c r="E22" s="84">
        <f>SUM(E10:E21)</f>
        <v>0</v>
      </c>
      <c r="F22" s="84">
        <f>SUM(F10:F21)</f>
        <v>0</v>
      </c>
      <c r="G22" s="84">
        <f>SUM(G10:G21)</f>
        <v>0</v>
      </c>
      <c r="H22" s="84">
        <f>SUM(H19:H21, H15,H10)</f>
        <v>0</v>
      </c>
      <c r="I22" s="84">
        <f>SUM(I10:I21)</f>
        <v>0</v>
      </c>
      <c r="J22" s="84">
        <f>SUM(J10:J21)</f>
        <v>0</v>
      </c>
      <c r="K22" s="84">
        <f>SUM(K10:K21)</f>
        <v>0</v>
      </c>
      <c r="L22" s="84">
        <f>SUM(L19:L21, L15,L10)</f>
        <v>0</v>
      </c>
      <c r="M22" s="84">
        <f>SUM(M10:M21)</f>
        <v>0</v>
      </c>
      <c r="N22" s="84">
        <f>SUM(N10:N21)</f>
        <v>0</v>
      </c>
      <c r="O22" s="84">
        <f>SUM(O10:O21)</f>
        <v>0</v>
      </c>
      <c r="P22" s="84">
        <f>SUM(P19:P21, P15,P10)</f>
        <v>0</v>
      </c>
      <c r="Q22" s="84">
        <f>SUM(Q10:Q21)</f>
        <v>0</v>
      </c>
      <c r="R22" s="84">
        <f>SUM(R10:R21)</f>
        <v>0</v>
      </c>
      <c r="S22" s="84">
        <f>SUM(S10:S21)</f>
        <v>0</v>
      </c>
    </row>
    <row r="23" spans="1:19">
      <c r="A23" s="15"/>
      <c r="E23" s="12"/>
      <c r="F23" s="12"/>
      <c r="G23" s="12"/>
    </row>
    <row r="24" spans="1:19" s="82" customFormat="1">
      <c r="A24" s="343"/>
      <c r="B24" s="327" t="s">
        <v>853</v>
      </c>
      <c r="C24" s="327" t="s">
        <v>854</v>
      </c>
      <c r="D24" s="327" t="s">
        <v>855</v>
      </c>
      <c r="E24" s="327" t="s">
        <v>766</v>
      </c>
      <c r="F24" s="327" t="s">
        <v>775</v>
      </c>
    </row>
    <row r="25" spans="1:19" s="82" customFormat="1">
      <c r="A25" s="343" t="s">
        <v>891</v>
      </c>
      <c r="B25" s="327" t="s">
        <v>892</v>
      </c>
      <c r="C25" s="79">
        <f>C11</f>
        <v>0</v>
      </c>
      <c r="D25" s="79">
        <f>'F.1 EBS'!B34</f>
        <v>0</v>
      </c>
      <c r="E25" s="329">
        <v>1</v>
      </c>
      <c r="F25" s="275" t="str">
        <f t="shared" ref="F25:F30" si="5">IF(ABS(D25-C25)&lt;=E25,"OK","Error")</f>
        <v>OK</v>
      </c>
    </row>
    <row r="26" spans="1:19" s="82" customFormat="1">
      <c r="A26" s="343" t="s">
        <v>893</v>
      </c>
      <c r="B26" s="327" t="s">
        <v>892</v>
      </c>
      <c r="C26" s="79">
        <f>C12</f>
        <v>0</v>
      </c>
      <c r="D26" s="79">
        <f>'F.1 EBS'!B35</f>
        <v>0</v>
      </c>
      <c r="E26" s="329">
        <v>1</v>
      </c>
      <c r="F26" s="275" t="str">
        <f t="shared" si="5"/>
        <v>OK</v>
      </c>
    </row>
    <row r="27" spans="1:19" s="82" customFormat="1">
      <c r="A27" s="343" t="s">
        <v>894</v>
      </c>
      <c r="B27" s="327" t="s">
        <v>892</v>
      </c>
      <c r="C27" s="79">
        <f>C13</f>
        <v>0</v>
      </c>
      <c r="D27" s="79">
        <f>'F.1 EBS'!B37</f>
        <v>0</v>
      </c>
      <c r="E27" s="329">
        <v>1</v>
      </c>
      <c r="F27" s="275" t="str">
        <f t="shared" si="5"/>
        <v>OK</v>
      </c>
    </row>
    <row r="28" spans="1:19" s="82" customFormat="1">
      <c r="A28" s="343" t="s">
        <v>895</v>
      </c>
      <c r="B28" s="327" t="s">
        <v>892</v>
      </c>
      <c r="C28" s="79">
        <f>C14</f>
        <v>0</v>
      </c>
      <c r="D28" s="79">
        <f>'F.1 EBS'!B38</f>
        <v>0</v>
      </c>
      <c r="E28" s="329">
        <v>1</v>
      </c>
      <c r="F28" s="275" t="str">
        <f t="shared" si="5"/>
        <v>OK</v>
      </c>
    </row>
    <row r="29" spans="1:19" s="82" customFormat="1">
      <c r="A29" s="343" t="s">
        <v>896</v>
      </c>
      <c r="B29" s="327" t="s">
        <v>897</v>
      </c>
      <c r="C29" s="79">
        <f>C15</f>
        <v>0</v>
      </c>
      <c r="D29" s="79">
        <f>'F.A.6 Port Inv'!X29-'F.A.6 Port Inv'!AD29</f>
        <v>0</v>
      </c>
      <c r="E29" s="329">
        <v>1</v>
      </c>
      <c r="F29" s="275" t="str">
        <f t="shared" si="5"/>
        <v>OK</v>
      </c>
    </row>
    <row r="30" spans="1:19" s="82" customFormat="1">
      <c r="A30" s="343" t="s">
        <v>898</v>
      </c>
      <c r="B30" s="327" t="s">
        <v>897</v>
      </c>
      <c r="C30" s="79">
        <f>C19</f>
        <v>0</v>
      </c>
      <c r="D30" s="79">
        <f>'F.A.6 Port Inv'!AG29</f>
        <v>0</v>
      </c>
      <c r="E30" s="329">
        <v>1</v>
      </c>
      <c r="F30" s="275" t="str">
        <f t="shared" si="5"/>
        <v>OK</v>
      </c>
    </row>
    <row r="31" spans="1:19" s="82" customFormat="1">
      <c r="A31" s="343" t="s">
        <v>873</v>
      </c>
      <c r="B31" s="327" t="s">
        <v>892</v>
      </c>
      <c r="C31" s="86"/>
      <c r="D31" s="86"/>
      <c r="E31" s="344"/>
      <c r="F31" s="275" t="str">
        <f>IF(AND('F.1 EBS'!$H$8&lt;&gt;"Yes", 'F.1 EBS'!$J$8&lt;&gt;"Yes"), IF(COUNTA(I11:J11,K12,I13:K13,I14:K14,I16:J16,K17,I18:K18,I19:K20,I21:K21)&gt;0,"Error","OK"),"N/A")</f>
        <v>OK</v>
      </c>
    </row>
    <row r="32" spans="1:19" s="82" customFormat="1">
      <c r="A32" s="15"/>
      <c r="C32" s="18"/>
      <c r="D32" s="18"/>
      <c r="E32" s="18"/>
      <c r="F32" s="18"/>
      <c r="G32" s="18"/>
    </row>
  </sheetData>
  <sheetProtection insertHyperlinks="0"/>
  <mergeCells count="5">
    <mergeCell ref="C8:C9"/>
    <mergeCell ref="D8:G8"/>
    <mergeCell ref="H8:K8"/>
    <mergeCell ref="L8:O8"/>
    <mergeCell ref="P8:S8"/>
  </mergeCells>
  <conditionalFormatting sqref="F25:F31">
    <cfRule type="cellIs" dxfId="106" priority="1" operator="equal">
      <formula>"OK"</formula>
    </cfRule>
    <cfRule type="cellIs" dxfId="105" priority="2" operator="equal">
      <formula>"Error"</formula>
    </cfRule>
  </conditionalFormatting>
  <dataValidations count="1">
    <dataValidation type="decimal" allowBlank="1" showInputMessage="1" showErrorMessage="1" errorTitle="Error" error="Please enter a number of +/- 11 digits" sqref="Q18:R21 M18:N21 I18:J21 E18:F21 S17:S21 O17:O21 K17:K21 G17:G21 Q16:R16 M16:N16 I16:J16 E16:F16 Q13:R14 M13:N14 I13:J14 E13:F14 S12:S14 O12:O14 K12:K14 G12:G14 Q11:R11 M11:N11 I11:J11 E11:F11" xr:uid="{94380BD3-51E0-47E3-BC9F-41C35CF7791B}">
      <formula1>-99999999999</formula1>
      <formula2>99999999999</formula2>
    </dataValidation>
  </dataValidations>
  <pageMargins left="0.7" right="0.7" top="0.75" bottom="0.75" header="0.3" footer="0.3"/>
  <pageSetup paperSize="9" scale="40" orientation="landscape" r:id="rId1"/>
  <drawing r:id="rId2"/>
  <legacyDrawing r:id="rId3"/>
  <controls>
    <mc:AlternateContent xmlns:mc="http://schemas.openxmlformats.org/markup-compatibility/2006">
      <mc:Choice Requires="x14">
        <control shapeId="8193" r:id="rId4" name="FA2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5</xdr:col>
                <xdr:colOff>628650</xdr:colOff>
                <xdr:row>3</xdr:row>
                <xdr:rowOff>114300</xdr:rowOff>
              </to>
            </anchor>
          </controlPr>
        </control>
      </mc:Choice>
      <mc:Fallback>
        <control shapeId="8193" r:id="rId4" name="FA2_Clear_Worksheet"/>
      </mc:Fallback>
    </mc:AlternateContent>
  </control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F01AA-85C4-49A9-8BB0-4F727A8571A1}">
  <sheetPr codeName="Sheet53">
    <pageSetUpPr fitToPage="1"/>
  </sheetPr>
  <dimension ref="A1:U104"/>
  <sheetViews>
    <sheetView showGridLines="0" topLeftCell="B1" zoomScaleNormal="100" workbookViewId="0">
      <selection activeCell="B1" sqref="B1"/>
    </sheetView>
  </sheetViews>
  <sheetFormatPr defaultColWidth="9.42578125" defaultRowHeight="12.75"/>
  <cols>
    <col min="1" max="1" width="2.42578125" style="12" hidden="1" customWidth="1"/>
    <col min="2" max="2" width="50.7109375" style="12" customWidth="1"/>
    <col min="3" max="3" width="21.42578125" style="18" customWidth="1"/>
    <col min="4" max="13" width="15.42578125" style="18" customWidth="1"/>
    <col min="14" max="17" width="15.42578125" style="12" customWidth="1"/>
    <col min="18" max="18" width="2.42578125" style="12" customWidth="1"/>
    <col min="19" max="16384" width="9.42578125" style="12"/>
  </cols>
  <sheetData>
    <row r="1" spans="1:21" ht="13.15" customHeight="1">
      <c r="B1" s="209" t="s">
        <v>899</v>
      </c>
      <c r="C1" s="332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11"/>
      <c r="O1" s="11"/>
      <c r="P1" s="11"/>
      <c r="Q1" s="11"/>
    </row>
    <row r="2" spans="1:21" s="13" customFormat="1" ht="16.899999999999999" customHeight="1">
      <c r="B2" s="334" t="s">
        <v>593</v>
      </c>
      <c r="C2" s="211"/>
      <c r="D2" s="4"/>
      <c r="E2" s="4"/>
      <c r="F2" s="4"/>
      <c r="G2" s="4"/>
      <c r="H2" s="4"/>
      <c r="I2" s="4"/>
      <c r="J2" s="4"/>
      <c r="K2" s="4"/>
      <c r="L2" s="18"/>
      <c r="M2" s="18"/>
    </row>
    <row r="3" spans="1:21" s="13" customFormat="1" ht="16.899999999999999" customHeight="1">
      <c r="B3" s="334" t="s">
        <v>594</v>
      </c>
      <c r="C3" s="212"/>
      <c r="D3" s="4"/>
      <c r="E3" s="4"/>
      <c r="F3" s="4"/>
      <c r="G3" s="4"/>
      <c r="H3" s="4"/>
      <c r="I3" s="4"/>
      <c r="J3" s="4"/>
      <c r="K3" s="4"/>
      <c r="L3" s="18"/>
      <c r="M3" s="18"/>
    </row>
    <row r="4" spans="1:21" s="13" customFormat="1" ht="16.899999999999999" customHeight="1">
      <c r="B4" s="334" t="s">
        <v>595</v>
      </c>
      <c r="C4" s="213"/>
      <c r="D4" s="4"/>
      <c r="E4" s="4"/>
      <c r="F4" s="4"/>
      <c r="G4" s="4"/>
      <c r="H4" s="4"/>
      <c r="I4" s="4"/>
      <c r="J4" s="4"/>
      <c r="K4" s="4"/>
      <c r="L4" s="18"/>
      <c r="M4" s="18"/>
    </row>
    <row r="5" spans="1:21" hidden="1">
      <c r="B5" s="81"/>
      <c r="C5" s="335"/>
      <c r="D5" s="335"/>
      <c r="E5" s="335"/>
      <c r="F5" s="335"/>
      <c r="G5" s="335"/>
      <c r="H5" s="335"/>
      <c r="I5" s="335"/>
      <c r="J5" s="335"/>
      <c r="K5" s="335"/>
    </row>
    <row r="6" spans="1:21">
      <c r="B6" s="15" t="s">
        <v>596</v>
      </c>
      <c r="D6" s="335"/>
      <c r="E6" s="335"/>
      <c r="F6" s="335"/>
      <c r="G6" s="335"/>
      <c r="H6" s="335"/>
      <c r="I6" s="335"/>
      <c r="J6" s="335"/>
      <c r="K6" s="335"/>
    </row>
    <row r="7" spans="1:21">
      <c r="B7" s="350" t="s">
        <v>900</v>
      </c>
      <c r="C7" s="351"/>
      <c r="D7" s="351"/>
      <c r="E7" s="351"/>
      <c r="F7" s="351"/>
      <c r="G7" s="351"/>
      <c r="H7" s="351"/>
      <c r="I7" s="351"/>
      <c r="J7" s="351"/>
      <c r="K7" s="351"/>
      <c r="L7" s="351"/>
      <c r="M7" s="351"/>
      <c r="N7" s="351"/>
      <c r="O7" s="351"/>
      <c r="P7" s="351"/>
      <c r="Q7" s="351"/>
    </row>
    <row r="8" spans="1:21">
      <c r="D8" s="352"/>
    </row>
    <row r="9" spans="1:21" ht="19.350000000000001" customHeight="1">
      <c r="B9" s="336" t="s">
        <v>600</v>
      </c>
      <c r="C9" s="336" t="s">
        <v>601</v>
      </c>
      <c r="D9" s="336" t="s">
        <v>602</v>
      </c>
      <c r="E9" s="336" t="s">
        <v>603</v>
      </c>
      <c r="F9" s="336" t="s">
        <v>604</v>
      </c>
      <c r="G9" s="336" t="s">
        <v>605</v>
      </c>
      <c r="H9" s="336" t="s">
        <v>606</v>
      </c>
      <c r="I9" s="336" t="s">
        <v>607</v>
      </c>
      <c r="J9" s="336" t="s">
        <v>608</v>
      </c>
      <c r="K9" s="336" t="s">
        <v>609</v>
      </c>
      <c r="L9" s="336" t="s">
        <v>610</v>
      </c>
      <c r="M9" s="336" t="s">
        <v>611</v>
      </c>
      <c r="N9" s="18"/>
    </row>
    <row r="10" spans="1:21" ht="30" customHeight="1">
      <c r="B10" s="617"/>
      <c r="C10" s="610" t="s">
        <v>876</v>
      </c>
      <c r="D10" s="610" t="s">
        <v>901</v>
      </c>
      <c r="E10" s="619" t="s">
        <v>547</v>
      </c>
      <c r="F10" s="620"/>
      <c r="G10" s="620"/>
      <c r="H10" s="620"/>
      <c r="I10" s="620"/>
      <c r="J10" s="620"/>
      <c r="K10" s="620"/>
      <c r="L10" s="620"/>
      <c r="M10" s="621"/>
      <c r="N10" s="18"/>
      <c r="U10" s="89"/>
    </row>
    <row r="11" spans="1:21">
      <c r="B11" s="618"/>
      <c r="C11" s="611"/>
      <c r="D11" s="611"/>
      <c r="E11" s="231" t="s">
        <v>902</v>
      </c>
      <c r="F11" s="231" t="s">
        <v>903</v>
      </c>
      <c r="G11" s="231" t="s">
        <v>904</v>
      </c>
      <c r="H11" s="353" t="s">
        <v>61</v>
      </c>
      <c r="I11" s="353" t="s">
        <v>62</v>
      </c>
      <c r="J11" s="353" t="s">
        <v>63</v>
      </c>
      <c r="K11" s="353" t="s">
        <v>64</v>
      </c>
      <c r="L11" s="353" t="s">
        <v>65</v>
      </c>
      <c r="M11" s="231" t="s">
        <v>840</v>
      </c>
      <c r="N11" s="18"/>
      <c r="U11" s="89"/>
    </row>
    <row r="12" spans="1:21">
      <c r="A12" s="354"/>
      <c r="B12" s="338" t="s">
        <v>905</v>
      </c>
      <c r="C12" s="84">
        <f>SUM(C13,C16,C19,C23,C26:C28)</f>
        <v>0</v>
      </c>
      <c r="D12" s="84">
        <f>IFERROR(SUMPRODUCT(C13:C28,D13:D28)/C12,0)</f>
        <v>0</v>
      </c>
      <c r="E12" s="84">
        <f t="shared" ref="E12:M12" si="0">SUM(E13,E16,E19,E23,E26:E28)</f>
        <v>0</v>
      </c>
      <c r="F12" s="84">
        <f t="shared" si="0"/>
        <v>0</v>
      </c>
      <c r="G12" s="84">
        <f t="shared" si="0"/>
        <v>0</v>
      </c>
      <c r="H12" s="84">
        <f t="shared" si="0"/>
        <v>0</v>
      </c>
      <c r="I12" s="84">
        <f t="shared" si="0"/>
        <v>0</v>
      </c>
      <c r="J12" s="84">
        <f t="shared" si="0"/>
        <v>0</v>
      </c>
      <c r="K12" s="84">
        <f t="shared" si="0"/>
        <v>0</v>
      </c>
      <c r="L12" s="84">
        <f t="shared" si="0"/>
        <v>0</v>
      </c>
      <c r="M12" s="84">
        <f t="shared" si="0"/>
        <v>0</v>
      </c>
      <c r="N12" s="18"/>
    </row>
    <row r="13" spans="1:21">
      <c r="B13" s="339" t="s">
        <v>906</v>
      </c>
      <c r="C13" s="84">
        <f>SUM(C14:C15)</f>
        <v>0</v>
      </c>
      <c r="D13" s="88"/>
      <c r="E13" s="84">
        <f t="shared" ref="E13:M13" si="1">SUM(E14:E15)</f>
        <v>0</v>
      </c>
      <c r="F13" s="84">
        <f t="shared" si="1"/>
        <v>0</v>
      </c>
      <c r="G13" s="84">
        <f t="shared" si="1"/>
        <v>0</v>
      </c>
      <c r="H13" s="84">
        <f t="shared" si="1"/>
        <v>0</v>
      </c>
      <c r="I13" s="84">
        <f t="shared" si="1"/>
        <v>0</v>
      </c>
      <c r="J13" s="84">
        <f t="shared" si="1"/>
        <v>0</v>
      </c>
      <c r="K13" s="84">
        <f t="shared" si="1"/>
        <v>0</v>
      </c>
      <c r="L13" s="84">
        <f t="shared" si="1"/>
        <v>0</v>
      </c>
      <c r="M13" s="84">
        <f t="shared" si="1"/>
        <v>0</v>
      </c>
      <c r="N13" s="18"/>
    </row>
    <row r="14" spans="1:21">
      <c r="B14" s="355" t="s">
        <v>907</v>
      </c>
      <c r="C14" s="90">
        <f>SUM(E14:M14)</f>
        <v>0</v>
      </c>
      <c r="D14" s="91"/>
      <c r="E14" s="88"/>
      <c r="F14" s="88"/>
      <c r="G14" s="88"/>
      <c r="H14" s="88"/>
      <c r="I14" s="88"/>
      <c r="J14" s="88"/>
      <c r="K14" s="88"/>
      <c r="L14" s="88"/>
      <c r="M14" s="88"/>
      <c r="N14" s="18"/>
    </row>
    <row r="15" spans="1:21" ht="25.5">
      <c r="B15" s="355" t="s">
        <v>908</v>
      </c>
      <c r="C15" s="90">
        <f>SUM(E15:M15)</f>
        <v>0</v>
      </c>
      <c r="D15" s="91"/>
      <c r="E15" s="88"/>
      <c r="F15" s="88"/>
      <c r="G15" s="88"/>
      <c r="H15" s="88"/>
      <c r="I15" s="88"/>
      <c r="J15" s="88"/>
      <c r="K15" s="88"/>
      <c r="L15" s="88"/>
      <c r="M15" s="88"/>
      <c r="N15" s="18"/>
    </row>
    <row r="16" spans="1:21" ht="38.25">
      <c r="B16" s="356" t="s">
        <v>909</v>
      </c>
      <c r="C16" s="90">
        <f>SUM(C17:C18)</f>
        <v>0</v>
      </c>
      <c r="D16" s="88"/>
      <c r="E16" s="84">
        <f t="shared" ref="E16:M16" si="2">SUM(E17:E18)</f>
        <v>0</v>
      </c>
      <c r="F16" s="84">
        <f t="shared" si="2"/>
        <v>0</v>
      </c>
      <c r="G16" s="84">
        <f t="shared" si="2"/>
        <v>0</v>
      </c>
      <c r="H16" s="84">
        <f t="shared" si="2"/>
        <v>0</v>
      </c>
      <c r="I16" s="84">
        <f t="shared" si="2"/>
        <v>0</v>
      </c>
      <c r="J16" s="84">
        <f t="shared" si="2"/>
        <v>0</v>
      </c>
      <c r="K16" s="84">
        <f t="shared" si="2"/>
        <v>0</v>
      </c>
      <c r="L16" s="84">
        <f t="shared" si="2"/>
        <v>0</v>
      </c>
      <c r="M16" s="84">
        <f t="shared" si="2"/>
        <v>0</v>
      </c>
      <c r="N16" s="18"/>
    </row>
    <row r="17" spans="2:14">
      <c r="B17" s="355" t="s">
        <v>910</v>
      </c>
      <c r="C17" s="90">
        <f>SUM(E17:M17)</f>
        <v>0</v>
      </c>
      <c r="D17" s="91"/>
      <c r="E17" s="88"/>
      <c r="F17" s="88"/>
      <c r="G17" s="88"/>
      <c r="H17" s="88"/>
      <c r="I17" s="88"/>
      <c r="J17" s="88"/>
      <c r="K17" s="88"/>
      <c r="L17" s="88"/>
      <c r="M17" s="88"/>
      <c r="N17" s="18"/>
    </row>
    <row r="18" spans="2:14">
      <c r="B18" s="355" t="s">
        <v>911</v>
      </c>
      <c r="C18" s="90">
        <f>SUM(E18:M18)</f>
        <v>0</v>
      </c>
      <c r="D18" s="91"/>
      <c r="E18" s="88"/>
      <c r="F18" s="88"/>
      <c r="G18" s="88"/>
      <c r="H18" s="88"/>
      <c r="I18" s="88"/>
      <c r="J18" s="88"/>
      <c r="K18" s="88"/>
      <c r="L18" s="88"/>
      <c r="M18" s="88"/>
      <c r="N18" s="18"/>
    </row>
    <row r="19" spans="2:14">
      <c r="B19" s="339" t="s">
        <v>912</v>
      </c>
      <c r="C19" s="84">
        <f>SUM(C20:C22)</f>
        <v>0</v>
      </c>
      <c r="D19" s="88"/>
      <c r="E19" s="84">
        <f t="shared" ref="E19:M19" si="3">SUM(E20:E22)</f>
        <v>0</v>
      </c>
      <c r="F19" s="84">
        <f t="shared" si="3"/>
        <v>0</v>
      </c>
      <c r="G19" s="84">
        <f t="shared" si="3"/>
        <v>0</v>
      </c>
      <c r="H19" s="84">
        <f t="shared" si="3"/>
        <v>0</v>
      </c>
      <c r="I19" s="84">
        <f t="shared" si="3"/>
        <v>0</v>
      </c>
      <c r="J19" s="84">
        <f t="shared" si="3"/>
        <v>0</v>
      </c>
      <c r="K19" s="84">
        <f t="shared" si="3"/>
        <v>0</v>
      </c>
      <c r="L19" s="84">
        <f t="shared" si="3"/>
        <v>0</v>
      </c>
      <c r="M19" s="84">
        <f t="shared" si="3"/>
        <v>0</v>
      </c>
      <c r="N19" s="18"/>
    </row>
    <row r="20" spans="2:14">
      <c r="B20" s="357" t="s">
        <v>913</v>
      </c>
      <c r="C20" s="90">
        <f>SUM(E20:M20)</f>
        <v>0</v>
      </c>
      <c r="D20" s="91"/>
      <c r="E20" s="88"/>
      <c r="F20" s="88"/>
      <c r="G20" s="88"/>
      <c r="H20" s="88"/>
      <c r="I20" s="88"/>
      <c r="J20" s="88"/>
      <c r="K20" s="88"/>
      <c r="L20" s="88"/>
      <c r="M20" s="88"/>
      <c r="N20" s="18"/>
    </row>
    <row r="21" spans="2:14">
      <c r="B21" s="357" t="s">
        <v>914</v>
      </c>
      <c r="C21" s="90">
        <f>SUM(E21:M21)</f>
        <v>0</v>
      </c>
      <c r="D21" s="91"/>
      <c r="E21" s="88"/>
      <c r="F21" s="88"/>
      <c r="G21" s="88"/>
      <c r="H21" s="88"/>
      <c r="I21" s="88"/>
      <c r="J21" s="88"/>
      <c r="K21" s="88"/>
      <c r="L21" s="88"/>
      <c r="M21" s="88"/>
      <c r="N21" s="18"/>
    </row>
    <row r="22" spans="2:14">
      <c r="B22" s="357" t="s">
        <v>915</v>
      </c>
      <c r="C22" s="90">
        <f>SUM(E22:M22)</f>
        <v>0</v>
      </c>
      <c r="D22" s="91"/>
      <c r="E22" s="88"/>
      <c r="F22" s="88"/>
      <c r="G22" s="88"/>
      <c r="H22" s="88"/>
      <c r="I22" s="88"/>
      <c r="J22" s="88"/>
      <c r="K22" s="88"/>
      <c r="L22" s="88"/>
      <c r="M22" s="88"/>
      <c r="N22" s="18"/>
    </row>
    <row r="23" spans="2:14">
      <c r="B23" s="339" t="s">
        <v>916</v>
      </c>
      <c r="C23" s="85">
        <f>SUM(C24:C25)</f>
        <v>0</v>
      </c>
      <c r="D23" s="88"/>
      <c r="E23" s="85">
        <f t="shared" ref="E23:M23" si="4">SUM(E24:E25)</f>
        <v>0</v>
      </c>
      <c r="F23" s="85">
        <f t="shared" si="4"/>
        <v>0</v>
      </c>
      <c r="G23" s="85">
        <f t="shared" si="4"/>
        <v>0</v>
      </c>
      <c r="H23" s="85">
        <f t="shared" si="4"/>
        <v>0</v>
      </c>
      <c r="I23" s="85">
        <f t="shared" si="4"/>
        <v>0</v>
      </c>
      <c r="J23" s="85">
        <f t="shared" si="4"/>
        <v>0</v>
      </c>
      <c r="K23" s="85">
        <f t="shared" si="4"/>
        <v>0</v>
      </c>
      <c r="L23" s="85">
        <f t="shared" si="4"/>
        <v>0</v>
      </c>
      <c r="M23" s="85">
        <f t="shared" si="4"/>
        <v>0</v>
      </c>
      <c r="N23" s="18"/>
    </row>
    <row r="24" spans="2:14">
      <c r="B24" s="339" t="s">
        <v>917</v>
      </c>
      <c r="C24" s="90">
        <f>SUM(E24:M24)</f>
        <v>0</v>
      </c>
      <c r="D24" s="91"/>
      <c r="E24" s="88"/>
      <c r="F24" s="88"/>
      <c r="G24" s="88"/>
      <c r="H24" s="88"/>
      <c r="I24" s="88"/>
      <c r="J24" s="88"/>
      <c r="K24" s="88"/>
      <c r="L24" s="88"/>
      <c r="M24" s="88"/>
      <c r="N24" s="18"/>
    </row>
    <row r="25" spans="2:14">
      <c r="B25" s="339" t="s">
        <v>918</v>
      </c>
      <c r="C25" s="90">
        <f>SUM(E25:M25)</f>
        <v>0</v>
      </c>
      <c r="D25" s="91"/>
      <c r="E25" s="88"/>
      <c r="F25" s="88"/>
      <c r="G25" s="88"/>
      <c r="H25" s="88"/>
      <c r="I25" s="88"/>
      <c r="J25" s="88"/>
      <c r="K25" s="88"/>
      <c r="L25" s="88"/>
      <c r="M25" s="88"/>
      <c r="N25" s="18"/>
    </row>
    <row r="26" spans="2:14">
      <c r="B26" s="339" t="s">
        <v>919</v>
      </c>
      <c r="C26" s="90">
        <f>SUM(E26:M26)</f>
        <v>0</v>
      </c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18"/>
    </row>
    <row r="27" spans="2:14">
      <c r="B27" s="339" t="s">
        <v>920</v>
      </c>
      <c r="C27" s="90">
        <f>SUM(E27:M27)</f>
        <v>0</v>
      </c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18"/>
    </row>
    <row r="28" spans="2:14">
      <c r="B28" s="339" t="s">
        <v>921</v>
      </c>
      <c r="C28" s="90">
        <f>SUM(E28:M28)</f>
        <v>0</v>
      </c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18"/>
    </row>
    <row r="29" spans="2:14">
      <c r="B29" s="338" t="s">
        <v>922</v>
      </c>
      <c r="C29" s="85">
        <f>SUM(C30, C33:C34)</f>
        <v>0</v>
      </c>
      <c r="D29" s="85">
        <f>IFERROR(SUMPRODUCT(C30:C36,D30:D36)/SUM(C30,C34),0)</f>
        <v>0</v>
      </c>
      <c r="E29" s="85">
        <f t="shared" ref="E29:M29" si="5">SUM(E30, E33:E34)</f>
        <v>0</v>
      </c>
      <c r="F29" s="85">
        <f t="shared" si="5"/>
        <v>0</v>
      </c>
      <c r="G29" s="85">
        <f t="shared" si="5"/>
        <v>0</v>
      </c>
      <c r="H29" s="85">
        <f t="shared" si="5"/>
        <v>0</v>
      </c>
      <c r="I29" s="85">
        <f t="shared" si="5"/>
        <v>0</v>
      </c>
      <c r="J29" s="85">
        <f t="shared" si="5"/>
        <v>0</v>
      </c>
      <c r="K29" s="85">
        <f t="shared" si="5"/>
        <v>0</v>
      </c>
      <c r="L29" s="85">
        <f t="shared" si="5"/>
        <v>0</v>
      </c>
      <c r="M29" s="85">
        <f t="shared" si="5"/>
        <v>0</v>
      </c>
      <c r="N29" s="18"/>
    </row>
    <row r="30" spans="2:14">
      <c r="B30" s="339" t="s">
        <v>923</v>
      </c>
      <c r="C30" s="85">
        <f>SUM(C31:C32)</f>
        <v>0</v>
      </c>
      <c r="D30" s="88"/>
      <c r="E30" s="85">
        <f t="shared" ref="E30:M30" si="6">SUM(E31:E32)</f>
        <v>0</v>
      </c>
      <c r="F30" s="85">
        <f t="shared" si="6"/>
        <v>0</v>
      </c>
      <c r="G30" s="85">
        <f t="shared" si="6"/>
        <v>0</v>
      </c>
      <c r="H30" s="85">
        <f t="shared" si="6"/>
        <v>0</v>
      </c>
      <c r="I30" s="85">
        <f t="shared" si="6"/>
        <v>0</v>
      </c>
      <c r="J30" s="85">
        <f t="shared" si="6"/>
        <v>0</v>
      </c>
      <c r="K30" s="85">
        <f t="shared" si="6"/>
        <v>0</v>
      </c>
      <c r="L30" s="85">
        <f t="shared" si="6"/>
        <v>0</v>
      </c>
      <c r="M30" s="85">
        <f t="shared" si="6"/>
        <v>0</v>
      </c>
      <c r="N30" s="18"/>
    </row>
    <row r="31" spans="2:14">
      <c r="B31" s="355" t="s">
        <v>924</v>
      </c>
      <c r="C31" s="90">
        <f>SUM(E31:M31)</f>
        <v>0</v>
      </c>
      <c r="D31" s="91"/>
      <c r="E31" s="88"/>
      <c r="F31" s="88"/>
      <c r="G31" s="88"/>
      <c r="H31" s="88"/>
      <c r="I31" s="88"/>
      <c r="J31" s="88"/>
      <c r="K31" s="88"/>
      <c r="L31" s="88"/>
      <c r="M31" s="88"/>
      <c r="N31" s="18"/>
    </row>
    <row r="32" spans="2:14">
      <c r="B32" s="355" t="s">
        <v>925</v>
      </c>
      <c r="C32" s="90">
        <f>SUM(E32:M32)</f>
        <v>0</v>
      </c>
      <c r="D32" s="91"/>
      <c r="E32" s="88"/>
      <c r="F32" s="88"/>
      <c r="G32" s="88"/>
      <c r="H32" s="88"/>
      <c r="I32" s="88"/>
      <c r="J32" s="88"/>
      <c r="K32" s="88"/>
      <c r="L32" s="88"/>
      <c r="M32" s="88"/>
      <c r="N32" s="18"/>
    </row>
    <row r="33" spans="2:14">
      <c r="B33" s="339" t="s">
        <v>926</v>
      </c>
      <c r="C33" s="90">
        <f>SUM(E33:M33)</f>
        <v>0</v>
      </c>
      <c r="D33" s="91"/>
      <c r="E33" s="88"/>
      <c r="F33" s="88"/>
      <c r="G33" s="88"/>
      <c r="H33" s="88"/>
      <c r="I33" s="88"/>
      <c r="J33" s="88"/>
      <c r="K33" s="88"/>
      <c r="L33" s="88"/>
      <c r="M33" s="88"/>
      <c r="N33" s="18"/>
    </row>
    <row r="34" spans="2:14">
      <c r="B34" s="356" t="s">
        <v>927</v>
      </c>
      <c r="C34" s="85">
        <f>SUM(C35:C36)</f>
        <v>0</v>
      </c>
      <c r="D34" s="88"/>
      <c r="E34" s="85">
        <f t="shared" ref="E34:M34" si="7">SUM(E35:E36)</f>
        <v>0</v>
      </c>
      <c r="F34" s="85">
        <f t="shared" si="7"/>
        <v>0</v>
      </c>
      <c r="G34" s="85">
        <f t="shared" si="7"/>
        <v>0</v>
      </c>
      <c r="H34" s="85">
        <f t="shared" si="7"/>
        <v>0</v>
      </c>
      <c r="I34" s="85">
        <f t="shared" si="7"/>
        <v>0</v>
      </c>
      <c r="J34" s="85">
        <f t="shared" si="7"/>
        <v>0</v>
      </c>
      <c r="K34" s="85">
        <f t="shared" si="7"/>
        <v>0</v>
      </c>
      <c r="L34" s="85">
        <f t="shared" si="7"/>
        <v>0</v>
      </c>
      <c r="M34" s="85">
        <f t="shared" si="7"/>
        <v>0</v>
      </c>
      <c r="N34" s="18"/>
    </row>
    <row r="35" spans="2:14">
      <c r="B35" s="355" t="s">
        <v>928</v>
      </c>
      <c r="C35" s="90">
        <f>SUM(E35:M35)</f>
        <v>0</v>
      </c>
      <c r="D35" s="91"/>
      <c r="E35" s="88"/>
      <c r="F35" s="88"/>
      <c r="G35" s="88"/>
      <c r="H35" s="88"/>
      <c r="I35" s="88"/>
      <c r="J35" s="88"/>
      <c r="K35" s="88"/>
      <c r="L35" s="88"/>
      <c r="M35" s="88"/>
      <c r="N35" s="18"/>
    </row>
    <row r="36" spans="2:14">
      <c r="B36" s="355" t="s">
        <v>840</v>
      </c>
      <c r="C36" s="90">
        <f>SUM(E36:M36)</f>
        <v>0</v>
      </c>
      <c r="D36" s="91"/>
      <c r="E36" s="88"/>
      <c r="F36" s="88"/>
      <c r="G36" s="88"/>
      <c r="H36" s="88"/>
      <c r="I36" s="88"/>
      <c r="J36" s="88"/>
      <c r="K36" s="88"/>
      <c r="L36" s="88"/>
      <c r="M36" s="88"/>
      <c r="N36" s="18"/>
    </row>
    <row r="37" spans="2:14" ht="25.5">
      <c r="B37" s="341" t="s">
        <v>867</v>
      </c>
      <c r="C37" s="85">
        <f>SUM(C38,C51)</f>
        <v>0</v>
      </c>
      <c r="D37" s="85">
        <f>IFERROR((C38*D38+C51*D51)/C37,0)</f>
        <v>0</v>
      </c>
      <c r="E37" s="85">
        <f t="shared" ref="E37:M37" si="8">SUM(E38,E51)</f>
        <v>0</v>
      </c>
      <c r="F37" s="85">
        <f t="shared" si="8"/>
        <v>0</v>
      </c>
      <c r="G37" s="85">
        <f t="shared" si="8"/>
        <v>0</v>
      </c>
      <c r="H37" s="85">
        <f t="shared" si="8"/>
        <v>0</v>
      </c>
      <c r="I37" s="85">
        <f t="shared" si="8"/>
        <v>0</v>
      </c>
      <c r="J37" s="85">
        <f t="shared" si="8"/>
        <v>0</v>
      </c>
      <c r="K37" s="85">
        <f t="shared" si="8"/>
        <v>0</v>
      </c>
      <c r="L37" s="85">
        <f t="shared" si="8"/>
        <v>0</v>
      </c>
      <c r="M37" s="85">
        <f t="shared" si="8"/>
        <v>0</v>
      </c>
      <c r="N37" s="18"/>
    </row>
    <row r="38" spans="2:14">
      <c r="B38" s="358" t="s">
        <v>905</v>
      </c>
      <c r="C38" s="84">
        <f>SUM(C39:C41, C45, C48:C50)</f>
        <v>0</v>
      </c>
      <c r="D38" s="85">
        <f>IFERROR(SUMPRODUCT(C39:C50,D39:D50)/C38,0)</f>
        <v>0</v>
      </c>
      <c r="E38" s="84">
        <f t="shared" ref="E38:M38" si="9">SUM(E39:E41, E45, E48:E50)</f>
        <v>0</v>
      </c>
      <c r="F38" s="84">
        <f t="shared" si="9"/>
        <v>0</v>
      </c>
      <c r="G38" s="84">
        <f t="shared" si="9"/>
        <v>0</v>
      </c>
      <c r="H38" s="84">
        <f t="shared" si="9"/>
        <v>0</v>
      </c>
      <c r="I38" s="84">
        <f t="shared" si="9"/>
        <v>0</v>
      </c>
      <c r="J38" s="84">
        <f t="shared" si="9"/>
        <v>0</v>
      </c>
      <c r="K38" s="84">
        <f t="shared" si="9"/>
        <v>0</v>
      </c>
      <c r="L38" s="84">
        <f t="shared" si="9"/>
        <v>0</v>
      </c>
      <c r="M38" s="84">
        <f t="shared" si="9"/>
        <v>0</v>
      </c>
      <c r="N38" s="18"/>
    </row>
    <row r="39" spans="2:14">
      <c r="B39" s="357" t="s">
        <v>929</v>
      </c>
      <c r="C39" s="90">
        <f>SUM(E39:M39)</f>
        <v>0</v>
      </c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18"/>
    </row>
    <row r="40" spans="2:14" ht="38.25">
      <c r="B40" s="355" t="s">
        <v>909</v>
      </c>
      <c r="C40" s="90">
        <f>SUM(E40:M40)</f>
        <v>0</v>
      </c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18"/>
    </row>
    <row r="41" spans="2:14">
      <c r="B41" s="357" t="s">
        <v>930</v>
      </c>
      <c r="C41" s="84">
        <f>SUM(C42:C44)</f>
        <v>0</v>
      </c>
      <c r="D41" s="88"/>
      <c r="E41" s="84">
        <f t="shared" ref="E41:M41" si="10">SUM(E42:E44)</f>
        <v>0</v>
      </c>
      <c r="F41" s="84">
        <f t="shared" si="10"/>
        <v>0</v>
      </c>
      <c r="G41" s="84">
        <f t="shared" si="10"/>
        <v>0</v>
      </c>
      <c r="H41" s="84">
        <f t="shared" si="10"/>
        <v>0</v>
      </c>
      <c r="I41" s="84">
        <f t="shared" si="10"/>
        <v>0</v>
      </c>
      <c r="J41" s="84">
        <f t="shared" si="10"/>
        <v>0</v>
      </c>
      <c r="K41" s="84">
        <f t="shared" si="10"/>
        <v>0</v>
      </c>
      <c r="L41" s="84">
        <f t="shared" si="10"/>
        <v>0</v>
      </c>
      <c r="M41" s="84">
        <f t="shared" si="10"/>
        <v>0</v>
      </c>
      <c r="N41" s="18"/>
    </row>
    <row r="42" spans="2:14">
      <c r="B42" s="359" t="s">
        <v>931</v>
      </c>
      <c r="C42" s="90">
        <f>SUM(E42:M42)</f>
        <v>0</v>
      </c>
      <c r="D42" s="91"/>
      <c r="E42" s="88"/>
      <c r="F42" s="88"/>
      <c r="G42" s="88"/>
      <c r="H42" s="88"/>
      <c r="I42" s="88"/>
      <c r="J42" s="88"/>
      <c r="K42" s="88"/>
      <c r="L42" s="88"/>
      <c r="M42" s="88"/>
      <c r="N42" s="18"/>
    </row>
    <row r="43" spans="2:14">
      <c r="B43" s="359" t="s">
        <v>914</v>
      </c>
      <c r="C43" s="90">
        <f>SUM(E43:M43)</f>
        <v>0</v>
      </c>
      <c r="D43" s="91"/>
      <c r="E43" s="88"/>
      <c r="F43" s="88"/>
      <c r="G43" s="88"/>
      <c r="H43" s="88"/>
      <c r="I43" s="88"/>
      <c r="J43" s="88"/>
      <c r="K43" s="88"/>
      <c r="L43" s="88"/>
      <c r="M43" s="88"/>
      <c r="N43" s="18"/>
    </row>
    <row r="44" spans="2:14">
      <c r="B44" s="359" t="s">
        <v>915</v>
      </c>
      <c r="C44" s="90">
        <f>SUM(E44:M44)</f>
        <v>0</v>
      </c>
      <c r="D44" s="91"/>
      <c r="E44" s="88"/>
      <c r="F44" s="88"/>
      <c r="G44" s="88"/>
      <c r="H44" s="88"/>
      <c r="I44" s="88"/>
      <c r="J44" s="88"/>
      <c r="K44" s="88"/>
      <c r="L44" s="88"/>
      <c r="M44" s="88"/>
      <c r="N44" s="18"/>
    </row>
    <row r="45" spans="2:14">
      <c r="B45" s="357" t="s">
        <v>916</v>
      </c>
      <c r="C45" s="85">
        <f>SUM(C46:C47)</f>
        <v>0</v>
      </c>
      <c r="D45" s="88"/>
      <c r="E45" s="85">
        <f t="shared" ref="E45:M45" si="11">SUM(E46:E47)</f>
        <v>0</v>
      </c>
      <c r="F45" s="85">
        <f t="shared" si="11"/>
        <v>0</v>
      </c>
      <c r="G45" s="85">
        <f t="shared" si="11"/>
        <v>0</v>
      </c>
      <c r="H45" s="85">
        <f t="shared" si="11"/>
        <v>0</v>
      </c>
      <c r="I45" s="85">
        <f t="shared" si="11"/>
        <v>0</v>
      </c>
      <c r="J45" s="85">
        <f t="shared" si="11"/>
        <v>0</v>
      </c>
      <c r="K45" s="85">
        <f t="shared" si="11"/>
        <v>0</v>
      </c>
      <c r="L45" s="85">
        <f t="shared" si="11"/>
        <v>0</v>
      </c>
      <c r="M45" s="85">
        <f t="shared" si="11"/>
        <v>0</v>
      </c>
      <c r="N45" s="18"/>
    </row>
    <row r="46" spans="2:14">
      <c r="B46" s="357" t="s">
        <v>932</v>
      </c>
      <c r="C46" s="90">
        <f>SUM(E46:M46)</f>
        <v>0</v>
      </c>
      <c r="D46" s="91"/>
      <c r="E46" s="88"/>
      <c r="F46" s="88"/>
      <c r="G46" s="88"/>
      <c r="H46" s="88"/>
      <c r="I46" s="88"/>
      <c r="J46" s="88"/>
      <c r="K46" s="88"/>
      <c r="L46" s="88"/>
      <c r="M46" s="88"/>
      <c r="N46" s="18"/>
    </row>
    <row r="47" spans="2:14">
      <c r="B47" s="357" t="s">
        <v>918</v>
      </c>
      <c r="C47" s="90">
        <f>SUM(E47:M47)</f>
        <v>0</v>
      </c>
      <c r="D47" s="91"/>
      <c r="E47" s="88"/>
      <c r="F47" s="88"/>
      <c r="G47" s="88"/>
      <c r="H47" s="88"/>
      <c r="I47" s="88"/>
      <c r="J47" s="88"/>
      <c r="K47" s="88"/>
      <c r="L47" s="88"/>
      <c r="M47" s="88"/>
      <c r="N47" s="18"/>
    </row>
    <row r="48" spans="2:14">
      <c r="B48" s="357" t="s">
        <v>919</v>
      </c>
      <c r="C48" s="90">
        <f>SUM(E48:M48)</f>
        <v>0</v>
      </c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18"/>
    </row>
    <row r="49" spans="2:17">
      <c r="B49" s="357" t="s">
        <v>920</v>
      </c>
      <c r="C49" s="90">
        <f>SUM(E49:M49)</f>
        <v>0</v>
      </c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18"/>
    </row>
    <row r="50" spans="2:17">
      <c r="B50" s="357" t="s">
        <v>933</v>
      </c>
      <c r="C50" s="90">
        <f>SUM(E50:M50)</f>
        <v>0</v>
      </c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18"/>
    </row>
    <row r="51" spans="2:17">
      <c r="B51" s="358" t="s">
        <v>922</v>
      </c>
      <c r="C51" s="85">
        <f>SUM(C52:C55)</f>
        <v>0</v>
      </c>
      <c r="D51" s="88"/>
      <c r="E51" s="85">
        <f t="shared" ref="E51:M51" si="12">SUM(E52:E55)</f>
        <v>0</v>
      </c>
      <c r="F51" s="85">
        <f t="shared" si="12"/>
        <v>0</v>
      </c>
      <c r="G51" s="85">
        <f t="shared" si="12"/>
        <v>0</v>
      </c>
      <c r="H51" s="85">
        <f t="shared" si="12"/>
        <v>0</v>
      </c>
      <c r="I51" s="85">
        <f t="shared" si="12"/>
        <v>0</v>
      </c>
      <c r="J51" s="85">
        <f t="shared" si="12"/>
        <v>0</v>
      </c>
      <c r="K51" s="85">
        <f t="shared" si="12"/>
        <v>0</v>
      </c>
      <c r="L51" s="85">
        <f t="shared" si="12"/>
        <v>0</v>
      </c>
      <c r="M51" s="85">
        <f t="shared" si="12"/>
        <v>0</v>
      </c>
      <c r="N51" s="18"/>
    </row>
    <row r="52" spans="2:17">
      <c r="B52" s="355" t="s">
        <v>924</v>
      </c>
      <c r="C52" s="90">
        <f>SUM(E52:M52)</f>
        <v>0</v>
      </c>
      <c r="D52" s="91"/>
      <c r="E52" s="88"/>
      <c r="F52" s="88"/>
      <c r="G52" s="88"/>
      <c r="H52" s="88"/>
      <c r="I52" s="88"/>
      <c r="J52" s="88"/>
      <c r="K52" s="88"/>
      <c r="L52" s="88"/>
      <c r="M52" s="88"/>
      <c r="N52" s="18"/>
    </row>
    <row r="53" spans="2:17">
      <c r="B53" s="355" t="s">
        <v>925</v>
      </c>
      <c r="C53" s="90">
        <f>SUM(E53:M53)</f>
        <v>0</v>
      </c>
      <c r="D53" s="91"/>
      <c r="E53" s="88"/>
      <c r="F53" s="88"/>
      <c r="G53" s="88"/>
      <c r="H53" s="88"/>
      <c r="I53" s="88"/>
      <c r="J53" s="88"/>
      <c r="K53" s="88"/>
      <c r="L53" s="88"/>
      <c r="M53" s="88"/>
      <c r="N53" s="18"/>
    </row>
    <row r="54" spans="2:17">
      <c r="B54" s="355" t="s">
        <v>928</v>
      </c>
      <c r="C54" s="90">
        <f>SUM(E54:M54)</f>
        <v>0</v>
      </c>
      <c r="D54" s="91"/>
      <c r="E54" s="88"/>
      <c r="F54" s="88"/>
      <c r="G54" s="88"/>
      <c r="H54" s="88"/>
      <c r="I54" s="88"/>
      <c r="J54" s="88"/>
      <c r="K54" s="88"/>
      <c r="L54" s="88"/>
      <c r="M54" s="88"/>
      <c r="N54" s="18"/>
    </row>
    <row r="55" spans="2:17">
      <c r="B55" s="355" t="s">
        <v>840</v>
      </c>
      <c r="C55" s="90">
        <f>SUM(E55:M55)</f>
        <v>0</v>
      </c>
      <c r="D55" s="91"/>
      <c r="E55" s="88"/>
      <c r="F55" s="88"/>
      <c r="G55" s="88"/>
      <c r="H55" s="88"/>
      <c r="I55" s="88"/>
      <c r="J55" s="88"/>
      <c r="K55" s="88"/>
      <c r="L55" s="88"/>
      <c r="M55" s="88"/>
      <c r="N55" s="18"/>
    </row>
    <row r="56" spans="2:17">
      <c r="B56" s="338" t="s">
        <v>934</v>
      </c>
      <c r="C56" s="90">
        <f>SUM(E56:M56)</f>
        <v>0</v>
      </c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18"/>
    </row>
    <row r="57" spans="2:17">
      <c r="B57" s="338" t="s">
        <v>935</v>
      </c>
      <c r="C57" s="85">
        <f>SUM(C12,C29,C37,C56)</f>
        <v>0</v>
      </c>
      <c r="D57" s="85">
        <f>IFERROR((C12*D12+D29*SUM(C30,C34)+C37*D37+C56*D56)/(C57-C33),0)</f>
        <v>0</v>
      </c>
      <c r="E57" s="85">
        <f t="shared" ref="E57:M57" si="13">SUM(E12,E29,E37,E56)</f>
        <v>0</v>
      </c>
      <c r="F57" s="85">
        <f t="shared" si="13"/>
        <v>0</v>
      </c>
      <c r="G57" s="85">
        <f t="shared" si="13"/>
        <v>0</v>
      </c>
      <c r="H57" s="85">
        <f t="shared" si="13"/>
        <v>0</v>
      </c>
      <c r="I57" s="85">
        <f t="shared" si="13"/>
        <v>0</v>
      </c>
      <c r="J57" s="85">
        <f t="shared" si="13"/>
        <v>0</v>
      </c>
      <c r="K57" s="85">
        <f t="shared" si="13"/>
        <v>0</v>
      </c>
      <c r="L57" s="85">
        <f t="shared" si="13"/>
        <v>0</v>
      </c>
      <c r="M57" s="85">
        <f t="shared" si="13"/>
        <v>0</v>
      </c>
      <c r="N57" s="18"/>
    </row>
    <row r="58" spans="2:17">
      <c r="B58" s="15"/>
      <c r="J58" s="12"/>
      <c r="O58" s="18"/>
      <c r="P58" s="18"/>
    </row>
    <row r="59" spans="2:17">
      <c r="B59" s="350" t="s">
        <v>936</v>
      </c>
      <c r="C59" s="351"/>
      <c r="D59" s="351"/>
      <c r="E59" s="351"/>
      <c r="F59" s="351"/>
      <c r="G59" s="351"/>
      <c r="H59" s="351"/>
      <c r="I59" s="351"/>
      <c r="J59" s="351"/>
      <c r="K59" s="351"/>
      <c r="L59" s="351"/>
      <c r="M59" s="351"/>
      <c r="N59" s="351"/>
      <c r="O59" s="351"/>
      <c r="P59" s="351"/>
      <c r="Q59" s="351"/>
    </row>
    <row r="60" spans="2:17">
      <c r="B60" s="360"/>
    </row>
    <row r="61" spans="2:17">
      <c r="B61" s="336" t="s">
        <v>612</v>
      </c>
      <c r="C61" s="336" t="s">
        <v>613</v>
      </c>
      <c r="D61" s="336" t="s">
        <v>614</v>
      </c>
      <c r="E61" s="336" t="s">
        <v>615</v>
      </c>
      <c r="F61" s="336" t="s">
        <v>616</v>
      </c>
      <c r="G61" s="336" t="s">
        <v>617</v>
      </c>
      <c r="H61" s="336" t="s">
        <v>618</v>
      </c>
      <c r="I61" s="336" t="s">
        <v>619</v>
      </c>
      <c r="J61" s="336" t="s">
        <v>937</v>
      </c>
      <c r="K61" s="336" t="s">
        <v>938</v>
      </c>
      <c r="L61" s="336" t="s">
        <v>939</v>
      </c>
      <c r="M61" s="336" t="s">
        <v>940</v>
      </c>
      <c r="N61" s="336" t="s">
        <v>941</v>
      </c>
      <c r="O61" s="336" t="s">
        <v>942</v>
      </c>
      <c r="P61" s="336" t="s">
        <v>943</v>
      </c>
      <c r="Q61" s="336" t="s">
        <v>944</v>
      </c>
    </row>
    <row r="62" spans="2:17" ht="31.5" customHeight="1">
      <c r="B62" s="622" t="s">
        <v>945</v>
      </c>
      <c r="C62" s="619" t="s">
        <v>946</v>
      </c>
      <c r="D62" s="620"/>
      <c r="E62" s="620"/>
      <c r="F62" s="620"/>
      <c r="G62" s="620"/>
      <c r="H62" s="620"/>
      <c r="I62" s="621"/>
      <c r="J62" s="619" t="s">
        <v>947</v>
      </c>
      <c r="K62" s="620"/>
      <c r="L62" s="620"/>
      <c r="M62" s="620"/>
      <c r="N62" s="620"/>
      <c r="O62" s="620"/>
      <c r="P62" s="620"/>
      <c r="Q62" s="615" t="s">
        <v>948</v>
      </c>
    </row>
    <row r="63" spans="2:17">
      <c r="B63" s="623"/>
      <c r="C63" s="361" t="s">
        <v>949</v>
      </c>
      <c r="D63" s="361" t="s">
        <v>950</v>
      </c>
      <c r="E63" s="361" t="s">
        <v>951</v>
      </c>
      <c r="F63" s="361" t="s">
        <v>952</v>
      </c>
      <c r="G63" s="361" t="s">
        <v>953</v>
      </c>
      <c r="H63" s="361" t="s">
        <v>954</v>
      </c>
      <c r="I63" s="361" t="s">
        <v>955</v>
      </c>
      <c r="J63" s="361" t="s">
        <v>949</v>
      </c>
      <c r="K63" s="361" t="s">
        <v>950</v>
      </c>
      <c r="L63" s="361" t="s">
        <v>951</v>
      </c>
      <c r="M63" s="361" t="s">
        <v>952</v>
      </c>
      <c r="N63" s="361" t="s">
        <v>953</v>
      </c>
      <c r="O63" s="361" t="s">
        <v>954</v>
      </c>
      <c r="P63" s="361" t="s">
        <v>955</v>
      </c>
      <c r="Q63" s="616"/>
    </row>
    <row r="64" spans="2:17" ht="51">
      <c r="B64" s="362" t="s">
        <v>956</v>
      </c>
      <c r="C64" s="84">
        <f t="shared" ref="C64:Q64" si="14">SUM(C65:C71)</f>
        <v>0</v>
      </c>
      <c r="D64" s="84">
        <f t="shared" si="14"/>
        <v>0</v>
      </c>
      <c r="E64" s="84">
        <f t="shared" si="14"/>
        <v>0</v>
      </c>
      <c r="F64" s="84">
        <f t="shared" si="14"/>
        <v>0</v>
      </c>
      <c r="G64" s="84">
        <f t="shared" si="14"/>
        <v>0</v>
      </c>
      <c r="H64" s="84">
        <f t="shared" si="14"/>
        <v>0</v>
      </c>
      <c r="I64" s="84">
        <f t="shared" si="14"/>
        <v>0</v>
      </c>
      <c r="J64" s="84">
        <f t="shared" si="14"/>
        <v>0</v>
      </c>
      <c r="K64" s="84">
        <f t="shared" si="14"/>
        <v>0</v>
      </c>
      <c r="L64" s="84">
        <f t="shared" si="14"/>
        <v>0</v>
      </c>
      <c r="M64" s="84">
        <f t="shared" si="14"/>
        <v>0</v>
      </c>
      <c r="N64" s="84">
        <f t="shared" si="14"/>
        <v>0</v>
      </c>
      <c r="O64" s="84">
        <f t="shared" si="14"/>
        <v>0</v>
      </c>
      <c r="P64" s="84">
        <f t="shared" si="14"/>
        <v>0</v>
      </c>
      <c r="Q64" s="84">
        <f t="shared" si="14"/>
        <v>0</v>
      </c>
    </row>
    <row r="65" spans="2:17">
      <c r="B65" s="339" t="s">
        <v>957</v>
      </c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</row>
    <row r="66" spans="2:17">
      <c r="B66" s="339" t="s">
        <v>958</v>
      </c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</row>
    <row r="67" spans="2:17">
      <c r="B67" s="339" t="s">
        <v>959</v>
      </c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</row>
    <row r="68" spans="2:17">
      <c r="B68" s="339" t="s">
        <v>960</v>
      </c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</row>
    <row r="69" spans="2:17">
      <c r="B69" s="339" t="s">
        <v>961</v>
      </c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</row>
    <row r="70" spans="2:17">
      <c r="B70" s="339" t="s">
        <v>962</v>
      </c>
      <c r="C70" s="88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</row>
    <row r="71" spans="2:17">
      <c r="B71" s="339" t="s">
        <v>963</v>
      </c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</row>
    <row r="72" spans="2:17">
      <c r="B72" s="363" t="s">
        <v>930</v>
      </c>
      <c r="C72" s="84">
        <f t="shared" ref="C72:Q72" si="15">SUM(C73:C79)</f>
        <v>0</v>
      </c>
      <c r="D72" s="84">
        <f t="shared" si="15"/>
        <v>0</v>
      </c>
      <c r="E72" s="84">
        <f t="shared" si="15"/>
        <v>0</v>
      </c>
      <c r="F72" s="84">
        <f t="shared" si="15"/>
        <v>0</v>
      </c>
      <c r="G72" s="84">
        <f t="shared" si="15"/>
        <v>0</v>
      </c>
      <c r="H72" s="84">
        <f t="shared" si="15"/>
        <v>0</v>
      </c>
      <c r="I72" s="84">
        <f t="shared" si="15"/>
        <v>0</v>
      </c>
      <c r="J72" s="84">
        <f t="shared" si="15"/>
        <v>0</v>
      </c>
      <c r="K72" s="84">
        <f t="shared" si="15"/>
        <v>0</v>
      </c>
      <c r="L72" s="84">
        <f t="shared" si="15"/>
        <v>0</v>
      </c>
      <c r="M72" s="84">
        <f t="shared" si="15"/>
        <v>0</v>
      </c>
      <c r="N72" s="84">
        <f t="shared" si="15"/>
        <v>0</v>
      </c>
      <c r="O72" s="84">
        <f t="shared" si="15"/>
        <v>0</v>
      </c>
      <c r="P72" s="84">
        <f t="shared" si="15"/>
        <v>0</v>
      </c>
      <c r="Q72" s="84">
        <f t="shared" si="15"/>
        <v>0</v>
      </c>
    </row>
    <row r="73" spans="2:17">
      <c r="B73" s="339" t="s">
        <v>957</v>
      </c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</row>
    <row r="74" spans="2:17">
      <c r="B74" s="339" t="s">
        <v>958</v>
      </c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</row>
    <row r="75" spans="2:17">
      <c r="B75" s="339" t="s">
        <v>959</v>
      </c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</row>
    <row r="76" spans="2:17">
      <c r="B76" s="339" t="s">
        <v>960</v>
      </c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</row>
    <row r="77" spans="2:17">
      <c r="B77" s="339" t="s">
        <v>961</v>
      </c>
      <c r="C77" s="88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</row>
    <row r="78" spans="2:17">
      <c r="B78" s="339" t="s">
        <v>962</v>
      </c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</row>
    <row r="79" spans="2:17">
      <c r="B79" s="339" t="s">
        <v>963</v>
      </c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</row>
    <row r="80" spans="2:17" ht="25.5">
      <c r="B80" s="362" t="s">
        <v>964</v>
      </c>
      <c r="C80" s="84">
        <f t="shared" ref="C80:Q80" si="16">SUM(C81:C87)</f>
        <v>0</v>
      </c>
      <c r="D80" s="84">
        <f t="shared" si="16"/>
        <v>0</v>
      </c>
      <c r="E80" s="84">
        <f t="shared" si="16"/>
        <v>0</v>
      </c>
      <c r="F80" s="84">
        <f t="shared" si="16"/>
        <v>0</v>
      </c>
      <c r="G80" s="84">
        <f t="shared" si="16"/>
        <v>0</v>
      </c>
      <c r="H80" s="84">
        <f t="shared" si="16"/>
        <v>0</v>
      </c>
      <c r="I80" s="84">
        <f t="shared" si="16"/>
        <v>0</v>
      </c>
      <c r="J80" s="84">
        <f t="shared" si="16"/>
        <v>0</v>
      </c>
      <c r="K80" s="84">
        <f t="shared" si="16"/>
        <v>0</v>
      </c>
      <c r="L80" s="84">
        <f t="shared" si="16"/>
        <v>0</v>
      </c>
      <c r="M80" s="84">
        <f t="shared" si="16"/>
        <v>0</v>
      </c>
      <c r="N80" s="84">
        <f t="shared" si="16"/>
        <v>0</v>
      </c>
      <c r="O80" s="84">
        <f t="shared" si="16"/>
        <v>0</v>
      </c>
      <c r="P80" s="84">
        <f t="shared" si="16"/>
        <v>0</v>
      </c>
      <c r="Q80" s="84">
        <f t="shared" si="16"/>
        <v>0</v>
      </c>
    </row>
    <row r="81" spans="2:17">
      <c r="B81" s="339" t="s">
        <v>957</v>
      </c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</row>
    <row r="82" spans="2:17">
      <c r="B82" s="339" t="s">
        <v>958</v>
      </c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</row>
    <row r="83" spans="2:17">
      <c r="B83" s="339" t="s">
        <v>959</v>
      </c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</row>
    <row r="84" spans="2:17">
      <c r="B84" s="339" t="s">
        <v>960</v>
      </c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</row>
    <row r="85" spans="2:17">
      <c r="B85" s="339" t="s">
        <v>961</v>
      </c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</row>
    <row r="86" spans="2:17">
      <c r="B86" s="339" t="s">
        <v>962</v>
      </c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</row>
    <row r="87" spans="2:17">
      <c r="B87" s="339" t="s">
        <v>963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</row>
    <row r="88" spans="2:17">
      <c r="B88" s="363" t="s">
        <v>926</v>
      </c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</row>
    <row r="89" spans="2:17">
      <c r="B89" s="338" t="s">
        <v>935</v>
      </c>
      <c r="C89" s="85">
        <f t="shared" ref="C89:Q89" si="17">SUM(C64,C72,C80)</f>
        <v>0</v>
      </c>
      <c r="D89" s="85">
        <f t="shared" si="17"/>
        <v>0</v>
      </c>
      <c r="E89" s="85">
        <f t="shared" si="17"/>
        <v>0</v>
      </c>
      <c r="F89" s="85">
        <f t="shared" si="17"/>
        <v>0</v>
      </c>
      <c r="G89" s="85">
        <f t="shared" si="17"/>
        <v>0</v>
      </c>
      <c r="H89" s="85">
        <f t="shared" si="17"/>
        <v>0</v>
      </c>
      <c r="I89" s="85">
        <f t="shared" si="17"/>
        <v>0</v>
      </c>
      <c r="J89" s="85">
        <f t="shared" si="17"/>
        <v>0</v>
      </c>
      <c r="K89" s="85">
        <f t="shared" si="17"/>
        <v>0</v>
      </c>
      <c r="L89" s="85">
        <f t="shared" si="17"/>
        <v>0</v>
      </c>
      <c r="M89" s="85">
        <f t="shared" si="17"/>
        <v>0</v>
      </c>
      <c r="N89" s="85">
        <f t="shared" si="17"/>
        <v>0</v>
      </c>
      <c r="O89" s="85">
        <f t="shared" si="17"/>
        <v>0</v>
      </c>
      <c r="P89" s="85">
        <f t="shared" si="17"/>
        <v>0</v>
      </c>
      <c r="Q89" s="85">
        <f t="shared" si="17"/>
        <v>0</v>
      </c>
    </row>
    <row r="90" spans="2:17">
      <c r="B90" s="15"/>
    </row>
    <row r="91" spans="2:17">
      <c r="B91" s="343"/>
      <c r="C91" s="327" t="s">
        <v>853</v>
      </c>
      <c r="D91" s="327" t="s">
        <v>854</v>
      </c>
      <c r="E91" s="327" t="s">
        <v>855</v>
      </c>
      <c r="F91" s="327" t="s">
        <v>766</v>
      </c>
      <c r="G91" s="327" t="s">
        <v>775</v>
      </c>
    </row>
    <row r="92" spans="2:17">
      <c r="B92" s="343" t="s">
        <v>965</v>
      </c>
      <c r="C92" s="327" t="s">
        <v>966</v>
      </c>
      <c r="D92" s="92">
        <f>SUM(C13,C16,C39,C40)</f>
        <v>0</v>
      </c>
      <c r="E92" s="92">
        <f>SUM(C64:Q64)</f>
        <v>0</v>
      </c>
      <c r="F92" s="329">
        <v>1</v>
      </c>
      <c r="G92" s="275" t="str">
        <f t="shared" ref="G92:G103" si="18">IF(ABS(E92-D92)&lt;=F92,"OK","Error")</f>
        <v>OK</v>
      </c>
    </row>
    <row r="93" spans="2:17">
      <c r="B93" s="343" t="s">
        <v>967</v>
      </c>
      <c r="C93" s="327" t="s">
        <v>966</v>
      </c>
      <c r="D93" s="92">
        <f>SUM(C19,C41)</f>
        <v>0</v>
      </c>
      <c r="E93" s="92">
        <f>SUM(C72:Q72)</f>
        <v>0</v>
      </c>
      <c r="F93" s="329">
        <v>1</v>
      </c>
      <c r="G93" s="275" t="str">
        <f t="shared" si="18"/>
        <v>OK</v>
      </c>
    </row>
    <row r="94" spans="2:17">
      <c r="B94" s="343" t="s">
        <v>968</v>
      </c>
      <c r="C94" s="327" t="s">
        <v>966</v>
      </c>
      <c r="D94" s="92">
        <f>C57-SUM(D92:D93)</f>
        <v>0</v>
      </c>
      <c r="E94" s="92">
        <f>SUM(C80:Q80,C88:Q88)</f>
        <v>0</v>
      </c>
      <c r="F94" s="329">
        <v>1</v>
      </c>
      <c r="G94" s="275" t="str">
        <f t="shared" si="18"/>
        <v>OK</v>
      </c>
    </row>
    <row r="95" spans="2:17">
      <c r="B95" s="343" t="s">
        <v>965</v>
      </c>
      <c r="C95" s="327" t="s">
        <v>969</v>
      </c>
      <c r="D95" s="92">
        <f>C13</f>
        <v>0</v>
      </c>
      <c r="E95" s="92">
        <f>'F.1 EBS'!B27</f>
        <v>0</v>
      </c>
      <c r="F95" s="329">
        <v>1</v>
      </c>
      <c r="G95" s="275" t="str">
        <f t="shared" si="18"/>
        <v>OK</v>
      </c>
    </row>
    <row r="96" spans="2:17" ht="38.25">
      <c r="B96" s="364" t="s">
        <v>970</v>
      </c>
      <c r="C96" s="327" t="s">
        <v>969</v>
      </c>
      <c r="D96" s="92">
        <f>C16</f>
        <v>0</v>
      </c>
      <c r="E96" s="92">
        <f>'F.1 EBS'!B28</f>
        <v>0</v>
      </c>
      <c r="F96" s="329">
        <v>1</v>
      </c>
      <c r="G96" s="275" t="str">
        <f t="shared" si="18"/>
        <v>OK</v>
      </c>
    </row>
    <row r="97" spans="2:8">
      <c r="B97" s="343" t="s">
        <v>967</v>
      </c>
      <c r="C97" s="327" t="s">
        <v>969</v>
      </c>
      <c r="D97" s="92">
        <f>C19</f>
        <v>0</v>
      </c>
      <c r="E97" s="92">
        <f>'F.1 EBS'!B29</f>
        <v>0</v>
      </c>
      <c r="F97" s="329">
        <v>1</v>
      </c>
      <c r="G97" s="275" t="str">
        <f t="shared" si="18"/>
        <v>OK</v>
      </c>
    </row>
    <row r="98" spans="2:8">
      <c r="B98" s="343" t="s">
        <v>971</v>
      </c>
      <c r="C98" s="327" t="s">
        <v>969</v>
      </c>
      <c r="D98" s="92">
        <f>C23</f>
        <v>0</v>
      </c>
      <c r="E98" s="92">
        <f>'F.1 EBS'!B30</f>
        <v>0</v>
      </c>
      <c r="F98" s="329">
        <v>1</v>
      </c>
      <c r="G98" s="275" t="str">
        <f t="shared" si="18"/>
        <v>OK</v>
      </c>
    </row>
    <row r="99" spans="2:8">
      <c r="B99" s="343" t="s">
        <v>972</v>
      </c>
      <c r="C99" s="327" t="s">
        <v>969</v>
      </c>
      <c r="D99" s="92">
        <f>SUM(C26:C27)</f>
        <v>0</v>
      </c>
      <c r="E99" s="92">
        <f>'F.1 EBS'!B31</f>
        <v>0</v>
      </c>
      <c r="F99" s="329">
        <v>1</v>
      </c>
      <c r="G99" s="275" t="str">
        <f t="shared" si="18"/>
        <v>OK</v>
      </c>
    </row>
    <row r="100" spans="2:8">
      <c r="B100" s="343" t="s">
        <v>973</v>
      </c>
      <c r="C100" s="327" t="s">
        <v>969</v>
      </c>
      <c r="D100" s="92">
        <f>C28</f>
        <v>0</v>
      </c>
      <c r="E100" s="92">
        <f>'F.1 EBS'!B32</f>
        <v>0</v>
      </c>
      <c r="F100" s="329">
        <v>1</v>
      </c>
      <c r="G100" s="275" t="str">
        <f t="shared" si="18"/>
        <v>OK</v>
      </c>
    </row>
    <row r="101" spans="2:8">
      <c r="B101" s="343" t="s">
        <v>974</v>
      </c>
      <c r="C101" s="327" t="s">
        <v>969</v>
      </c>
      <c r="D101" s="92">
        <f>C33</f>
        <v>0</v>
      </c>
      <c r="E101" s="92">
        <f>'F.1 EBS'!B45</f>
        <v>0</v>
      </c>
      <c r="F101" s="329">
        <v>1</v>
      </c>
      <c r="G101" s="275" t="str">
        <f t="shared" si="18"/>
        <v>OK</v>
      </c>
    </row>
    <row r="102" spans="2:8">
      <c r="B102" s="343" t="s">
        <v>975</v>
      </c>
      <c r="C102" s="327" t="s">
        <v>969</v>
      </c>
      <c r="D102" s="92">
        <f>C34+C30</f>
        <v>0</v>
      </c>
      <c r="E102" s="92">
        <f>'F.1 EBS'!B46</f>
        <v>0</v>
      </c>
      <c r="F102" s="329">
        <v>1</v>
      </c>
      <c r="G102" s="275" t="str">
        <f t="shared" si="18"/>
        <v>OK</v>
      </c>
    </row>
    <row r="103" spans="2:8">
      <c r="B103" s="343" t="s">
        <v>976</v>
      </c>
      <c r="C103" s="327" t="s">
        <v>977</v>
      </c>
      <c r="D103" s="92">
        <f>C37</f>
        <v>0</v>
      </c>
      <c r="E103" s="92">
        <f>'F.A.6 Port Inv'!W29-'F.A.6 Port Inv'!AC29</f>
        <v>0</v>
      </c>
      <c r="F103" s="329">
        <v>1</v>
      </c>
      <c r="G103" s="275" t="str">
        <f t="shared" si="18"/>
        <v>OK</v>
      </c>
      <c r="H103" s="360"/>
    </row>
    <row r="104" spans="2:8">
      <c r="B104" s="15"/>
    </row>
  </sheetData>
  <sheetProtection insertHyperlinks="0"/>
  <mergeCells count="8">
    <mergeCell ref="Q62:Q63"/>
    <mergeCell ref="B10:B11"/>
    <mergeCell ref="C10:C11"/>
    <mergeCell ref="D10:D11"/>
    <mergeCell ref="E10:M10"/>
    <mergeCell ref="B62:B63"/>
    <mergeCell ref="C62:I62"/>
    <mergeCell ref="J62:P62"/>
  </mergeCells>
  <conditionalFormatting sqref="G92:G103">
    <cfRule type="cellIs" dxfId="104" priority="1" operator="equal">
      <formula>"OK"</formula>
    </cfRule>
    <cfRule type="cellIs" dxfId="103" priority="2" operator="equal">
      <formula>"Error"</formula>
    </cfRule>
  </conditionalFormatting>
  <dataValidations count="2">
    <dataValidation type="decimal" allowBlank="1" showInputMessage="1" showErrorMessage="1" errorTitle="Error" error="Please enter a number of +/- 11 digits" sqref="D13 C81:Q88 C73:Q79 C65:Q71 D56:M56 E52:M55 D51 D48:M50 E46:M47 D45 E42:M44 D41 D39:M40 E35:M36 D34 E31:M33 D30 D26:M28 E24:M25 D23 E20:M22 D19 E17:M18 D16 E14:M15" xr:uid="{C3BC9DA6-895C-4CB9-9879-EDB85B4AA70B}">
      <formula1>-99999999999</formula1>
      <formula2>99999999999</formula2>
    </dataValidation>
    <dataValidation type="list" allowBlank="1" showInputMessage="1" showErrorMessage="1" sqref="H11:L11" xr:uid="{3446B9BF-5F84-4B11-8171-E596CFE5A321}">
      <formula1>DROPDOWN_1</formula1>
    </dataValidation>
  </dataValidations>
  <pageMargins left="0.7" right="0.7" top="0.75" bottom="0.75" header="0.3" footer="0.3"/>
  <pageSetup paperSize="8" scale="42" orientation="landscape" r:id="rId1"/>
  <drawing r:id="rId2"/>
  <legacyDrawing r:id="rId3"/>
  <controls>
    <mc:AlternateContent xmlns:mc="http://schemas.openxmlformats.org/markup-compatibility/2006">
      <mc:Choice Requires="x14">
        <control shapeId="9217" r:id="rId4" name="FA3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5</xdr:col>
                <xdr:colOff>628650</xdr:colOff>
                <xdr:row>3</xdr:row>
                <xdr:rowOff>114300</xdr:rowOff>
              </to>
            </anchor>
          </controlPr>
        </control>
      </mc:Choice>
      <mc:Fallback>
        <control shapeId="9217" r:id="rId4" name="FA3_Clear_Worksheet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97F4B6AFC0CF4E91695D0A351844E7" ma:contentTypeVersion="18" ma:contentTypeDescription="Create a new document." ma:contentTypeScope="" ma:versionID="1bf5daca936a33246e884caf4ccfd324">
  <xsd:schema xmlns:xsd="http://www.w3.org/2001/XMLSchema" xmlns:xs="http://www.w3.org/2001/XMLSchema" xmlns:p="http://schemas.microsoft.com/office/2006/metadata/properties" xmlns:ns2="0e014752-10d2-4e4e-b400-508dd7461717" xmlns:ns3="13e621c5-9dc0-45e5-862d-e71ac435d2e2" targetNamespace="http://schemas.microsoft.com/office/2006/metadata/properties" ma:root="true" ma:fieldsID="44054ff28d2dad74b51a79a39b674533" ns2:_="" ns3:_="">
    <xsd:import namespace="0e014752-10d2-4e4e-b400-508dd7461717"/>
    <xsd:import namespace="13e621c5-9dc0-45e5-862d-e71ac435d2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password_x003a_kinetix_x0040_2023" minOccurs="0"/>
                <xsd:element ref="ns2:MediaServiceSearchProperties" minOccurs="0"/>
                <xsd:element ref="ns2:Phas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014752-10d2-4e4e-b400-508dd74617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dff76e5f-46cc-4c9b-a69e-56569a6a0f3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password_x003a_kinetix_x0040_2023" ma:index="21" nillable="true" ma:displayName="password : Kinetix@2023" ma:format="Dropdown" ma:internalName="password_x003a_kinetix_x0040_2023">
      <xsd:simpleType>
        <xsd:restriction base="dms:Note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hase" ma:index="23" nillable="true" ma:displayName="Phase" ma:format="Dropdown" ma:internalName="Phase">
      <xsd:simpleType>
        <xsd:restriction base="dms:Choice">
          <xsd:enumeration value="Phase 1A"/>
          <xsd:enumeration value="Phase 1B"/>
          <xsd:enumeration value="PSC"/>
          <xsd:enumeration value="Checkpoint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e621c5-9dc0-45e5-862d-e71ac435d2e2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26448f13-867d-4468-8d93-eac99e17419d}" ma:internalName="TaxCatchAll" ma:showField="CatchAllData" ma:web="13e621c5-9dc0-45e5-862d-e71ac435d2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e014752-10d2-4e4e-b400-508dd7461717">
      <Terms xmlns="http://schemas.microsoft.com/office/infopath/2007/PartnerControls"/>
    </lcf76f155ced4ddcb4097134ff3c332f>
    <password_x003a_kinetix_x0040_2023 xmlns="0e014752-10d2-4e4e-b400-508dd7461717" xsi:nil="true"/>
    <TaxCatchAll xmlns="13e621c5-9dc0-45e5-862d-e71ac435d2e2" xsi:nil="true"/>
    <Phase xmlns="0e014752-10d2-4e4e-b400-508dd7461717" xsi:nil="true"/>
  </documentManagement>
</p:properties>
</file>

<file path=customXml/itemProps1.xml><?xml version="1.0" encoding="utf-8"?>
<ds:datastoreItem xmlns:ds="http://schemas.openxmlformats.org/officeDocument/2006/customXml" ds:itemID="{01CCB456-023E-48E3-A731-3551F41BBC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e014752-10d2-4e4e-b400-508dd7461717"/>
    <ds:schemaRef ds:uri="13e621c5-9dc0-45e5-862d-e71ac435d2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59078F1-0D13-401D-A176-B3E49835A39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9DDC1F4-28BB-4377-BE22-CE0185049E41}">
  <ds:schemaRefs>
    <ds:schemaRef ds:uri="13e621c5-9dc0-45e5-862d-e71ac435d2e2"/>
    <ds:schemaRef ds:uri="http://purl.org/dc/terms/"/>
    <ds:schemaRef ds:uri="http://schemas.microsoft.com/office/2006/metadata/properties"/>
    <ds:schemaRef ds:uri="0e014752-10d2-4e4e-b400-508dd7461717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08d7a360-373d-4f0f-a5e6-337a9cd89c09}" enabled="1" method="Privileged" siteId="{5d96486e-6acf-4e0d-b0bd-e0ae81edc91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100</vt:i4>
      </vt:variant>
    </vt:vector>
  </HeadingPairs>
  <TitlesOfParts>
    <vt:vector size="131" baseType="lpstr">
      <vt:lpstr>DropdownList</vt:lpstr>
      <vt:lpstr>DropdownNameLabel</vt:lpstr>
      <vt:lpstr>Financial Position&gt;&gt;</vt:lpstr>
      <vt:lpstr>F.1 EBS</vt:lpstr>
      <vt:lpstr>F.1A Commentary on EBS</vt:lpstr>
      <vt:lpstr>F.2 EBS by LT Portfolios</vt:lpstr>
      <vt:lpstr>F.A.1 Property</vt:lpstr>
      <vt:lpstr>F.A.2 Equity</vt:lpstr>
      <vt:lpstr>F.A.3 Fixed income</vt:lpstr>
      <vt:lpstr>F.A.4 Derivatives</vt:lpstr>
      <vt:lpstr>F.A.5 Cash and Deposits</vt:lpstr>
      <vt:lpstr>F.A.6 Port Inv</vt:lpstr>
      <vt:lpstr>F.A.6A Port Inv of Port Inv</vt:lpstr>
      <vt:lpstr>F.LT.1.1 LT CE Summary</vt:lpstr>
      <vt:lpstr>F.LT.1.2 LT CE Supp</vt:lpstr>
      <vt:lpstr>F.LT.3 TVOG</vt:lpstr>
      <vt:lpstr>F.LT.4_ClaimLiab_LT_A&amp;H</vt:lpstr>
      <vt:lpstr>F.LT.5_PL_LT_A&amp;H</vt:lpstr>
      <vt:lpstr>F.LT.5A_PL_Recog_LT_A&amp;H</vt:lpstr>
      <vt:lpstr>F.LT.5B_PL_notRecog_LT_A&amp;H</vt:lpstr>
      <vt:lpstr>F.G.1_ClaimLiab</vt:lpstr>
      <vt:lpstr>F.G.2_PL</vt:lpstr>
      <vt:lpstr>F.G.2A_PL_Recog</vt:lpstr>
      <vt:lpstr>F.G.2B_PL_notRecog</vt:lpstr>
      <vt:lpstr>Capital Adequacy&gt;&gt;</vt:lpstr>
      <vt:lpstr>CA.1.Q CA Summary</vt:lpstr>
      <vt:lpstr>CA.1A Commentary on CA</vt:lpstr>
      <vt:lpstr>CA.R.1 CB composition</vt:lpstr>
      <vt:lpstr>CA.R.2 Features of instruments</vt:lpstr>
      <vt:lpstr>CA.P.1.Q PCA Summary NetFDB</vt:lpstr>
      <vt:lpstr>CA.P.4.Q Correlation Matrices</vt:lpstr>
      <vt:lpstr>'CA.R.2 Features of instruments'!CA.R.2_End_Col_0</vt:lpstr>
      <vt:lpstr>'CA.R.2 Features of instruments'!CA.R.2_End_Column_0</vt:lpstr>
      <vt:lpstr>'CA.R.2 Features of instruments'!CA.R.2_Features_of_instruments_SUM</vt:lpstr>
      <vt:lpstr>CA.R.2_Features_of_instruments_SUM</vt:lpstr>
      <vt:lpstr>'CA.R.2 Features of instruments'!CA.R.2_Start_Col_0</vt:lpstr>
      <vt:lpstr>'CA.R.2 Features of instruments'!CA.R.2_Start_Column_0</vt:lpstr>
      <vt:lpstr>'F.2 EBS by LT Portfolios'!CHECKSUM_F.2</vt:lpstr>
      <vt:lpstr>'CA.1.Q CA Summary'!checksum_F.LT.3</vt:lpstr>
      <vt:lpstr>'CA.1A Commentary on CA'!checksum_F.LT.3</vt:lpstr>
      <vt:lpstr>'CA.P.1.Q PCA Summary NetFDB'!checksum_F.LT.3</vt:lpstr>
      <vt:lpstr>'CA.P.4.Q Correlation Matrices'!checksum_F.LT.3</vt:lpstr>
      <vt:lpstr>'CA.R.1 CB composition'!checksum_F.LT.3</vt:lpstr>
      <vt:lpstr>'CA.R.2 Features of instruments'!checksum_F.LT.3</vt:lpstr>
      <vt:lpstr>'Capital Adequacy&gt;&gt;'!checksum_F.LT.3</vt:lpstr>
      <vt:lpstr>F.G.1_ClaimLiab!checksum_F.LT.3</vt:lpstr>
      <vt:lpstr>F.G.2_PL!checksum_F.LT.3</vt:lpstr>
      <vt:lpstr>F.G.2A_PL_Recog!checksum_F.LT.3</vt:lpstr>
      <vt:lpstr>F.G.2B_PL_notRecog!checksum_F.LT.3</vt:lpstr>
      <vt:lpstr>'F.LT.3 TVOG'!checksum_F.LT.3</vt:lpstr>
      <vt:lpstr>'F.LT.4_ClaimLiab_LT_A&amp;H'!checksum_F.LT.3</vt:lpstr>
      <vt:lpstr>'F.LT.5_PL_LT_A&amp;H'!checksum_F.LT.3</vt:lpstr>
      <vt:lpstr>'F.LT.5A_PL_Recog_LT_A&amp;H'!checksum_F.LT.3</vt:lpstr>
      <vt:lpstr>'F.LT.5B_PL_notRecog_LT_A&amp;H'!checksum_F.LT.3</vt:lpstr>
      <vt:lpstr>checksum_F.LT.3</vt:lpstr>
      <vt:lpstr>DROPDOWN_1</vt:lpstr>
      <vt:lpstr>DROPDOWN_3</vt:lpstr>
      <vt:lpstr>'F.2 EBS by LT Portfolios'!F.2_End_Col_0</vt:lpstr>
      <vt:lpstr>'F.2 EBS by LT Portfolios'!F.2_End_Column_0</vt:lpstr>
      <vt:lpstr>'F.2 EBS by LT Portfolios'!F.2_Start_Col_0</vt:lpstr>
      <vt:lpstr>'F.2 EBS by LT Portfolios'!F.2_Start_Column_0</vt:lpstr>
      <vt:lpstr>'F.A.4 Derivatives'!F.A.4_End_Row_0</vt:lpstr>
      <vt:lpstr>'F.A.4 Derivatives'!F.A.4_End_Row_1</vt:lpstr>
      <vt:lpstr>'F.A.4 Derivatives'!F.A.4_Start_Row_0</vt:lpstr>
      <vt:lpstr>'F.A.4 Derivatives'!F.A.4_Start_Row_1</vt:lpstr>
      <vt:lpstr>'F.A.6 Port Inv'!F.A.6_End_Row_0</vt:lpstr>
      <vt:lpstr>'F.A.6 Port Inv'!F.A.6_Port_Inv_sum</vt:lpstr>
      <vt:lpstr>F.A.6_Port_Inv_sum</vt:lpstr>
      <vt:lpstr>'F.A.6 Port Inv'!F.A.6_Start_Row_0</vt:lpstr>
      <vt:lpstr>'F.A.6A Port Inv of Port Inv'!F.A.6A_End_Row_0</vt:lpstr>
      <vt:lpstr>'F.A.6A Port Inv of Port Inv'!F.A.6A_Port_Inv_of_Port_Inv_SUM</vt:lpstr>
      <vt:lpstr>F.A.6A_Port_Inv_of_Port_Inv_SUM</vt:lpstr>
      <vt:lpstr>'F.A.6A Port Inv of Port Inv'!F.A.6A_Start_Row_0</vt:lpstr>
      <vt:lpstr>'F.LT.3 TVOG'!F.LT.3_End_Row_0</vt:lpstr>
      <vt:lpstr>'F.LT.3 TVOG'!F.LT.3_Start_Row_0</vt:lpstr>
      <vt:lpstr>F.G.1_ClaimLiab!Print_Area</vt:lpstr>
      <vt:lpstr>F.G.2_PL!Print_Area</vt:lpstr>
      <vt:lpstr>'F.A.6A Port Inv of Port Inv'!RULE_DATE_O18</vt:lpstr>
      <vt:lpstr>RULE_DATE_O18</vt:lpstr>
      <vt:lpstr>'F.A.6 Port Inv'!RULE_DATE_S18</vt:lpstr>
      <vt:lpstr>RULE_DATE_S18</vt:lpstr>
      <vt:lpstr>'F.A.6 Port Inv'!RULE_DATE_T18</vt:lpstr>
      <vt:lpstr>RULE_DATE_T18</vt:lpstr>
      <vt:lpstr>RULE_FA6_H35</vt:lpstr>
      <vt:lpstr>RULE_FA6_I35</vt:lpstr>
      <vt:lpstr>RULE_FA6A_G30</vt:lpstr>
      <vt:lpstr>RULE_FA6A_H30</vt:lpstr>
      <vt:lpstr>'F.A.4 Derivatives'!RULE22</vt:lpstr>
      <vt:lpstr>RULE22</vt:lpstr>
      <vt:lpstr>'F.A.4 Derivatives'!RULE23</vt:lpstr>
      <vt:lpstr>RULE23</vt:lpstr>
      <vt:lpstr>'F.A.6 Port Inv'!RULE25</vt:lpstr>
      <vt:lpstr>RULE25</vt:lpstr>
      <vt:lpstr>'F.A.6A Port Inv of Port Inv'!RULE26</vt:lpstr>
      <vt:lpstr>RULE26</vt:lpstr>
      <vt:lpstr>'F.A.6 Port Inv'!RULE274</vt:lpstr>
      <vt:lpstr>RULE274</vt:lpstr>
      <vt:lpstr>'F.A.6 Port Inv'!RULE276</vt:lpstr>
      <vt:lpstr>RULE276</vt:lpstr>
      <vt:lpstr>'F.A.6 Port Inv'!RULE279</vt:lpstr>
      <vt:lpstr>RULE279</vt:lpstr>
      <vt:lpstr>'F.A.6 Port Inv'!RULE283</vt:lpstr>
      <vt:lpstr>RULE283</vt:lpstr>
      <vt:lpstr>'F.A.6 Port Inv'!RULE284</vt:lpstr>
      <vt:lpstr>RULE284</vt:lpstr>
      <vt:lpstr>'F.A.6 Port Inv'!RULE287</vt:lpstr>
      <vt:lpstr>RULE287</vt:lpstr>
      <vt:lpstr>'F.A.6 Port Inv'!RULE289</vt:lpstr>
      <vt:lpstr>RULE289</vt:lpstr>
      <vt:lpstr>'F.LT.3 TVOG'!RULE36_source</vt:lpstr>
      <vt:lpstr>RULE36_source</vt:lpstr>
      <vt:lpstr>'F.LT.3 TVOG'!RULE36_target</vt:lpstr>
      <vt:lpstr>RULE36_target</vt:lpstr>
      <vt:lpstr>'F.LT.3 TVOG'!RULE37_source</vt:lpstr>
      <vt:lpstr>RULE37_source</vt:lpstr>
      <vt:lpstr>'F.LT.3 TVOG'!RULE37_Target</vt:lpstr>
      <vt:lpstr>RULE37_Target</vt:lpstr>
      <vt:lpstr>'F.A.4 Derivatives'!RULE7475</vt:lpstr>
      <vt:lpstr>RULE7475</vt:lpstr>
      <vt:lpstr>'F.A.6 Port Inv'!RULEAE29</vt:lpstr>
      <vt:lpstr>RULEAE29</vt:lpstr>
      <vt:lpstr>'F.A.6A Port Inv of Port Inv'!RULEG29</vt:lpstr>
      <vt:lpstr>'F.A.6A Port Inv of Port Inv'!RULEH29</vt:lpstr>
      <vt:lpstr>'F.A.6 Port Inv'!RULEH34</vt:lpstr>
      <vt:lpstr>'F.A.6 Port Inv'!RULEI34</vt:lpstr>
      <vt:lpstr>'F.A.4 Derivatives'!RULES60</vt:lpstr>
      <vt:lpstr>RULES60</vt:lpstr>
      <vt:lpstr>'F.A.6 Port Inv'!RULEX29</vt:lpstr>
      <vt:lpstr>RULEX29</vt:lpstr>
      <vt:lpstr>'F.A.6 Port Inv'!RULEY29</vt:lpstr>
      <vt:lpstr>RULEY29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dcterms:created xsi:type="dcterms:W3CDTF">2024-12-05T08:12:38Z</dcterms:created>
  <dcterms:modified xsi:type="dcterms:W3CDTF">2025-03-19T06:49:21Z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0x010100A797F4B6AFC0CF4E91695D0A351844E7</vt:lpwstr>
  </property>
  <property fmtid="{D5CDD505-2E9C-101B-9397-08002B2CF9AE}" pid="3" name="MediaServiceImageTags">
    <vt:lpwstr/>
  </property>
</Properties>
</file>